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2120" windowHeight="8700" activeTab="1"/>
  </bookViews>
  <sheets>
    <sheet name="3.5% settlement" sheetId="1" r:id="rId1"/>
    <sheet name="Actual Proposal" sheetId="2" r:id="rId2"/>
    <sheet name="Advance Chart" sheetId="3" r:id="rId3"/>
  </sheets>
  <definedNames>
    <definedName name="_xlnm.Print_Area" localSheetId="0">'3.5% settlement'!$A$2:$AR$190</definedName>
    <definedName name="_xlnm.Print_Area" localSheetId="1">'Actual Proposal'!$A$1:$H$93</definedName>
    <definedName name="_xlnm.Print_Area" localSheetId="2">'Advance Chart'!$A$2:$AR$40</definedName>
    <definedName name="_xlnm.Print_Titles" localSheetId="0">'3.5% settlement'!$5:$9</definedName>
    <definedName name="_xlnm.Print_Titles" localSheetId="2">'Advance Chart'!$5:$9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<sst xmlns="http://schemas.openxmlformats.org/spreadsheetml/2006/main" count="655" uniqueCount="122">
  <si>
    <t>FTE</t>
  </si>
  <si>
    <t>BA</t>
  </si>
  <si>
    <t>Step</t>
  </si>
  <si>
    <t>BA+30</t>
  </si>
  <si>
    <t>MA</t>
  </si>
  <si>
    <t>MA+30</t>
  </si>
  <si>
    <t>Rate</t>
  </si>
  <si>
    <t>Cost</t>
  </si>
  <si>
    <t xml:space="preserve"> Increase/FTE</t>
  </si>
  <si>
    <t xml:space="preserve">   Cumulative</t>
  </si>
  <si>
    <t>Average Cum.</t>
  </si>
  <si>
    <t>Cost of Increment</t>
  </si>
  <si>
    <t>Upon Expiration</t>
  </si>
  <si>
    <t>COLUMNS "AS" AND SUBSEQUENT COLUMNS NOT PRINTED.  FOR OWN USE</t>
  </si>
  <si>
    <t>Cost of</t>
  </si>
  <si>
    <t>Increment</t>
  </si>
  <si>
    <t>Upon Expir.</t>
  </si>
  <si>
    <t>Increment Pattern</t>
  </si>
  <si>
    <t>Final Year</t>
  </si>
  <si>
    <t>FINAL YEAR SALARY GUIDE</t>
  </si>
  <si>
    <t>% incr.</t>
  </si>
  <si>
    <t>MA+60</t>
  </si>
  <si>
    <t>PhD</t>
  </si>
  <si>
    <t>1</t>
  </si>
  <si>
    <t>Base Year</t>
  </si>
  <si>
    <t>Year 1</t>
  </si>
  <si>
    <t>Year 2</t>
  </si>
  <si>
    <t>Year 3</t>
  </si>
  <si>
    <t>2012-2013</t>
  </si>
  <si>
    <t>2013-2014</t>
  </si>
  <si>
    <t>2014-2015</t>
  </si>
  <si>
    <t>Increase over provisou year</t>
  </si>
  <si>
    <t>$ Increase =</t>
  </si>
  <si>
    <t>% Increase =</t>
  </si>
  <si>
    <t>Increase over Base Year</t>
  </si>
  <si>
    <t>Increase over Year One</t>
  </si>
  <si>
    <t>Increase over Year Two</t>
  </si>
  <si>
    <t>BA+15</t>
  </si>
  <si>
    <t>MA+15</t>
  </si>
  <si>
    <t>BY Total</t>
  </si>
  <si>
    <t>Year 2 Inc.</t>
  </si>
  <si>
    <t>Year 2 Total =</t>
  </si>
  <si>
    <t>Year 3 Inc.</t>
  </si>
  <si>
    <t>Year 3 Total=</t>
  </si>
  <si>
    <t>Year 1 Total=</t>
  </si>
  <si>
    <t>Year 1 Inc.</t>
  </si>
  <si>
    <t xml:space="preserve">    -Target Cost</t>
  </si>
  <si>
    <t xml:space="preserve">         Difference</t>
  </si>
  <si>
    <t>MA+45</t>
  </si>
  <si>
    <t>3-Year Inc.</t>
  </si>
  <si>
    <t>2015-2016</t>
  </si>
  <si>
    <t>OG</t>
  </si>
  <si>
    <t>A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</si>
  <si>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</si>
  <si>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</si>
  <si>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</si>
  <si>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</si>
  <si>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</si>
  <si>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</si>
  <si>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</si>
  <si>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</si>
  <si>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</si>
  <si>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</si>
  <si>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</si>
  <si>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</si>
  <si>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</si>
  <si>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</si>
  <si>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B</t>
  </si>
  <si>
    <t>1-2</t>
  </si>
  <si>
    <t>19</t>
  </si>
  <si>
    <t>2-3</t>
  </si>
  <si>
    <t>3-4</t>
  </si>
  <si>
    <t>7</t>
  </si>
  <si>
    <t>5-6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</si>
  <si>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</si>
  <si>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</si>
  <si>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</si>
  <si>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</si>
  <si>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</si>
  <si>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</si>
  <si>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</si>
  <si>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</si>
  <si>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</si>
  <si>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</si>
  <si>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</si>
  <si>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</si>
  <si>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New</t>
  </si>
  <si>
    <t>ID</t>
  </si>
  <si>
    <t>Old</t>
  </si>
  <si>
    <t>16A</t>
  </si>
  <si>
    <t>C</t>
  </si>
  <si>
    <t>D</t>
  </si>
  <si>
    <t>ALPINE BOE - Teachers                    Possible Guide With Differentials Made Constant     (3.5% IN EACH YEAR)</t>
  </si>
  <si>
    <t>BA +15</t>
  </si>
  <si>
    <t>BA +30</t>
  </si>
  <si>
    <t>MA +15</t>
  </si>
  <si>
    <t>MA +30</t>
  </si>
  <si>
    <t>MA + 45</t>
  </si>
  <si>
    <t>on the maximum step.</t>
  </si>
  <si>
    <t>--------------------&gt;</t>
  </si>
  <si>
    <t>move off-guide.  OG status is limited to only those teachers who were "off-guide" as of</t>
  </si>
  <si>
    <t>shall remain on the maximum step.</t>
  </si>
  <si>
    <t>Once a teacher reaches the maximum step on the Guide, the teacher shall remain</t>
  </si>
  <si>
    <t xml:space="preserve"> Advancement- Placement Chart</t>
  </si>
  <si>
    <t xml:space="preserve">   ALPINE BOE - Teachers                    </t>
  </si>
  <si>
    <t>---------------------------------&gt;</t>
  </si>
  <si>
    <t>January 23, 2013</t>
  </si>
  <si>
    <t>"OG" stands for "Off-Guide".  No teacher who is not Off-Guide (OG) as of June 30, 2013 will</t>
  </si>
  <si>
    <t xml:space="preserve">of June 30, 2013.  Once a teacher reaches the maximum step on the Guide, the teacher  </t>
  </si>
  <si>
    <t>SCHEDULE A</t>
  </si>
  <si>
    <t xml:space="preserve">OG status is limited to only those who were "off-guide" on or before June 30, 2013.  </t>
  </si>
  <si>
    <t>SCHEDULE B</t>
  </si>
  <si>
    <t xml:space="preserve">       SALARY GUIDES</t>
  </si>
  <si>
    <t xml:space="preserve">      2015-2016</t>
  </si>
  <si>
    <t xml:space="preserve">"OG" stands for "Off-Guide". </t>
  </si>
  <si>
    <t xml:space="preserve">If a teacher  is not already OG as of June 30, 2013, he/she will not move off guide.  </t>
  </si>
  <si>
    <t>Teachers who are OG will receive an increase of 1.5% over 2012-2013 salary.</t>
  </si>
  <si>
    <t>Teachers who are OG will receive an increase of 1.5% over 2013-2014 salary.</t>
  </si>
  <si>
    <t>Teachers who are OG will receive an increase of 1.5% over 2014-2015 salary.</t>
  </si>
  <si>
    <t xml:space="preserve">    SCHEDULE C</t>
  </si>
  <si>
    <t xml:space="preserve">   2014-2015</t>
  </si>
  <si>
    <t xml:space="preserve">            2013-2014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</si>
</sst>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;[Red]#,##0"/>
  </numFmts>
  <fonts count="74">
    <font>
      <sz val="12"/>
      <name val="Arial"/>
      <family val="0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i/>
      <sz val="13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Arial"/>
      <family val="2"/>
    </font>
    <font>
      <sz val="14"/>
      <color indexed="30"/>
      <name val="Arial"/>
      <family val="2"/>
    </font>
    <font>
      <b/>
      <sz val="12"/>
      <color indexed="30"/>
      <name val="Arial"/>
      <family val="2"/>
    </font>
    <font>
      <b/>
      <i/>
      <u val="single"/>
      <sz val="12"/>
      <color indexed="30"/>
      <name val="Arial"/>
      <family val="2"/>
    </font>
    <font>
      <b/>
      <i/>
      <sz val="12"/>
      <color indexed="30"/>
      <name val="Arial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sz val="12"/>
      <color rgb="FF0033CC"/>
      <name val="Arial"/>
      <family val="2"/>
    </font>
    <font>
      <sz val="14"/>
      <color rgb="FF0033CC"/>
      <name val="Arial"/>
      <family val="2"/>
    </font>
    <font>
      <b/>
      <sz val="12"/>
      <color rgb="FF0033CC"/>
      <name val="Arial"/>
      <family val="2"/>
    </font>
    <font>
      <b/>
      <i/>
      <u val="single"/>
      <sz val="12"/>
      <color rgb="FF0033CC"/>
      <name val="Arial"/>
      <family val="2"/>
    </font>
    <font>
      <b/>
      <i/>
      <sz val="12"/>
      <color rgb="FF0033CC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Calibri"/>
      <family val="2"/>
    </font>
    <font>
      <b/>
      <u val="single"/>
      <sz val="13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/>
      <bottom style="thin"/>
    </border>
    <border>
      <left style="thin">
        <color indexed="8"/>
      </left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1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3" fontId="4" fillId="0" borderId="0" xfId="44" applyNumberFormat="1" applyFont="1" applyAlignment="1">
      <alignment horizontal="center" wrapText="1"/>
    </xf>
    <xf numFmtId="0" fontId="1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3" fontId="0" fillId="0" borderId="0" xfId="44" applyNumberFormat="1" applyFont="1" applyAlignment="1">
      <alignment horizontal="right" wrapText="1"/>
    </xf>
    <xf numFmtId="0" fontId="0" fillId="0" borderId="13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14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3" fontId="62" fillId="0" borderId="0" xfId="0" applyNumberFormat="1" applyFont="1" applyBorder="1" applyAlignment="1">
      <alignment/>
    </xf>
    <xf numFmtId="0" fontId="0" fillId="0" borderId="0" xfId="0" applyNumberFormat="1" applyFont="1" applyAlignment="1" quotePrefix="1">
      <alignment/>
    </xf>
    <xf numFmtId="0" fontId="16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3" fontId="63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63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3" fillId="0" borderId="10" xfId="0" applyNumberFormat="1" applyFont="1" applyBorder="1" applyAlignment="1">
      <alignment/>
    </xf>
    <xf numFmtId="49" fontId="63" fillId="0" borderId="0" xfId="0" applyNumberFormat="1" applyFont="1" applyAlignment="1">
      <alignment/>
    </xf>
    <xf numFmtId="49" fontId="63" fillId="0" borderId="0" xfId="0" applyNumberFormat="1" applyFont="1" applyBorder="1" applyAlignment="1">
      <alignment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67" fontId="68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NumberFormat="1" applyFont="1" applyFill="1" applyAlignment="1" quotePrefix="1">
      <alignment/>
    </xf>
    <xf numFmtId="3" fontId="63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4" fillId="0" borderId="0" xfId="44" applyNumberFormat="1" applyFont="1" applyFill="1" applyAlignment="1">
      <alignment horizontal="center" wrapText="1"/>
    </xf>
    <xf numFmtId="2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 horizontal="center"/>
    </xf>
    <xf numFmtId="0" fontId="63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9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3" fontId="69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63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44" applyNumberFormat="1" applyFont="1" applyFill="1" applyAlignment="1">
      <alignment horizontal="right" wrapText="1"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Border="1" applyAlignment="1">
      <alignment/>
    </xf>
    <xf numFmtId="0" fontId="13" fillId="0" borderId="2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49" fontId="0" fillId="0" borderId="0" xfId="0" applyNumberFormat="1" applyFont="1" applyAlignment="1" quotePrefix="1">
      <alignment horizontal="center"/>
    </xf>
    <xf numFmtId="49" fontId="0" fillId="0" borderId="0" xfId="0" applyNumberFormat="1" applyFont="1" applyFill="1" applyAlignment="1" quotePrefix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Fill="1" applyAlignment="1" quotePrefix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17" fillId="34" borderId="0" xfId="0" applyNumberFormat="1" applyFont="1" applyFill="1" applyAlignment="1">
      <alignment horizontal="center" vertical="center"/>
    </xf>
    <xf numFmtId="3" fontId="17" fillId="34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49" fontId="17" fillId="35" borderId="0" xfId="0" applyNumberFormat="1" applyFont="1" applyFill="1" applyAlignment="1">
      <alignment horizontal="center"/>
    </xf>
    <xf numFmtId="3" fontId="17" fillId="35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15" borderId="0" xfId="0" applyNumberFormat="1" applyFont="1" applyFill="1" applyAlignment="1">
      <alignment horizontal="center"/>
    </xf>
    <xf numFmtId="3" fontId="17" fillId="15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3" fontId="17" fillId="0" borderId="0" xfId="0" applyNumberFormat="1" applyFont="1" applyAlignment="1">
      <alignment horizontal="center"/>
    </xf>
    <xf numFmtId="49" fontId="17" fillId="15" borderId="0" xfId="0" applyNumberFormat="1" applyFont="1" applyFill="1" applyAlignment="1">
      <alignment horizontal="center"/>
    </xf>
    <xf numFmtId="0" fontId="17" fillId="36" borderId="0" xfId="0" applyFont="1" applyFill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94"/>
  <sheetViews>
    <sheetView view="pageBreakPreview" zoomScale="60" zoomScaleNormal="87" zoomScalePageLayoutView="0" workbookViewId="0" topLeftCell="A41">
      <selection activeCell="G180" sqref="G180"/>
    </sheetView>
  </sheetViews>
  <sheetFormatPr defaultColWidth="9.6640625" defaultRowHeight="15"/>
  <cols>
    <col min="1" max="1" width="7.77734375" style="1" customWidth="1"/>
    <col min="2" max="2" width="6.6640625" style="1" customWidth="1"/>
    <col min="3" max="3" width="1.66796875" style="1" hidden="1" customWidth="1"/>
    <col min="4" max="4" width="8.6640625" style="1" customWidth="1"/>
    <col min="5" max="5" width="8.6640625" style="1" hidden="1" customWidth="1"/>
    <col min="6" max="6" width="1.66796875" style="1" hidden="1" customWidth="1"/>
    <col min="7" max="7" width="11.77734375" style="1" customWidth="1"/>
    <col min="8" max="8" width="2.77734375" style="1" customWidth="1"/>
    <col min="9" max="9" width="5.3359375" style="1" customWidth="1"/>
    <col min="10" max="10" width="10.77734375" style="94" hidden="1" customWidth="1"/>
    <col min="11" max="11" width="7.6640625" style="1" hidden="1" customWidth="1"/>
    <col min="12" max="12" width="8.3359375" style="1" customWidth="1"/>
    <col min="13" max="13" width="7.6640625" style="1" hidden="1" customWidth="1"/>
    <col min="14" max="14" width="1.33203125" style="1" hidden="1" customWidth="1"/>
    <col min="15" max="15" width="11.77734375" style="1" customWidth="1"/>
    <col min="16" max="16" width="1.66796875" style="1" hidden="1" customWidth="1"/>
    <col min="17" max="17" width="6.6640625" style="1" customWidth="1"/>
    <col min="18" max="18" width="6.77734375" style="1" customWidth="1"/>
    <col min="19" max="19" width="2.77734375" style="1" customWidth="1"/>
    <col min="20" max="20" width="5.3359375" style="1" customWidth="1"/>
    <col min="21" max="21" width="10.77734375" style="1" hidden="1" customWidth="1"/>
    <col min="22" max="22" width="7.6640625" style="1" hidden="1" customWidth="1"/>
    <col min="23" max="23" width="8.3359375" style="1" customWidth="1"/>
    <col min="24" max="24" width="7.6640625" style="1" hidden="1" customWidth="1"/>
    <col min="25" max="25" width="1.66796875" style="1" hidden="1" customWidth="1"/>
    <col min="26" max="26" width="11.77734375" style="1" customWidth="1"/>
    <col min="27" max="27" width="1.66796875" style="1" hidden="1" customWidth="1"/>
    <col min="28" max="29" width="6.77734375" style="1" customWidth="1"/>
    <col min="30" max="30" width="3.77734375" style="1" customWidth="1"/>
    <col min="31" max="31" width="6.77734375" style="1" customWidth="1"/>
    <col min="32" max="32" width="5.3359375" style="1" customWidth="1"/>
    <col min="33" max="34" width="10.77734375" style="1" hidden="1" customWidth="1"/>
    <col min="35" max="35" width="8.3359375" style="1" customWidth="1"/>
    <col min="36" max="36" width="7.6640625" style="1" hidden="1" customWidth="1"/>
    <col min="37" max="37" width="11.77734375" style="1" customWidth="1"/>
    <col min="38" max="38" width="1.66796875" style="1" hidden="1" customWidth="1"/>
    <col min="39" max="40" width="6.77734375" style="1" customWidth="1"/>
    <col min="41" max="41" width="2.77734375" style="1" customWidth="1"/>
    <col min="42" max="42" width="6.6640625" style="1" customWidth="1"/>
    <col min="43" max="43" width="7.6640625" style="1" customWidth="1"/>
    <col min="44" max="45" width="2.6640625" style="1" customWidth="1"/>
    <col min="46" max="46" width="11.77734375" style="1" customWidth="1"/>
    <col min="47" max="47" width="2.6640625" style="1" customWidth="1"/>
    <col min="48" max="49" width="9.6640625" style="1" customWidth="1"/>
    <col min="50" max="50" width="1.66796875" style="1" customWidth="1"/>
    <col min="51" max="51" width="9.6640625" style="1" customWidth="1"/>
    <col min="52" max="52" width="1.66796875" style="1" customWidth="1"/>
    <col min="53" max="53" width="9.6640625" style="1" customWidth="1"/>
    <col min="54" max="55" width="1.66796875" style="1" customWidth="1"/>
    <col min="56" max="56" width="9.6640625" style="1" customWidth="1"/>
    <col min="57" max="58" width="1.66796875" style="1" customWidth="1"/>
    <col min="59" max="59" width="9.6640625" style="1" customWidth="1"/>
    <col min="60" max="61" width="1.66796875" style="1" customWidth="1"/>
    <col min="62" max="62" width="9.6640625" style="1" customWidth="1"/>
    <col min="63" max="64" width="1.66796875" style="1" customWidth="1"/>
    <col min="65" max="65" width="9.6640625" style="1" customWidth="1"/>
    <col min="66" max="67" width="1.66796875" style="1" customWidth="1"/>
    <col min="68" max="68" width="9.6640625" style="1" customWidth="1"/>
    <col min="69" max="70" width="1.66796875" style="1" customWidth="1"/>
    <col min="71" max="16384" width="9.6640625" style="1" customWidth="1"/>
  </cols>
  <sheetData>
    <row r="1" ht="15.75">
      <c r="A1" s="2"/>
    </row>
    <row r="2" spans="1:44" ht="18">
      <c r="A2" s="32" t="s">
        <v>92</v>
      </c>
      <c r="B2" s="18"/>
      <c r="C2" s="18"/>
      <c r="D2" s="18"/>
      <c r="E2" s="18"/>
      <c r="F2" s="18"/>
      <c r="G2" s="18"/>
      <c r="H2" s="18"/>
      <c r="I2" s="32"/>
      <c r="J2" s="95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4" t="str">
        <f>IF(IP2&gt;0,"&lt;"," ")</f>
        <v> </v>
      </c>
      <c r="AN2" s="5"/>
      <c r="AO2" s="5"/>
      <c r="AP2" s="16"/>
      <c r="AQ2" s="16"/>
      <c r="AR2" s="16"/>
    </row>
    <row r="3" spans="1:46" ht="18.75">
      <c r="A3" s="19" t="s">
        <v>106</v>
      </c>
      <c r="B3" s="17"/>
      <c r="C3" s="17"/>
      <c r="D3" s="17"/>
      <c r="E3" s="17"/>
      <c r="F3" s="17"/>
      <c r="G3" s="17"/>
      <c r="H3" s="17"/>
      <c r="I3" s="84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2"/>
      <c r="AT3" s="2" t="s">
        <v>13</v>
      </c>
    </row>
    <row r="4" spans="1:45" ht="15.75">
      <c r="A4" s="17"/>
      <c r="B4" s="17"/>
      <c r="C4" s="17"/>
      <c r="D4" s="17"/>
      <c r="E4" s="7" t="s">
        <v>20</v>
      </c>
      <c r="F4" s="16"/>
      <c r="G4" s="16"/>
      <c r="H4" s="16"/>
      <c r="I4" s="16"/>
      <c r="K4" s="16"/>
      <c r="L4" s="16"/>
      <c r="M4" s="9" t="s">
        <v>20</v>
      </c>
      <c r="N4" s="17"/>
      <c r="O4" s="17"/>
      <c r="P4" s="17"/>
      <c r="Q4" s="17"/>
      <c r="R4" s="17"/>
      <c r="S4" s="17"/>
      <c r="T4" s="2"/>
      <c r="U4" s="3"/>
      <c r="V4" s="3"/>
      <c r="W4" s="3"/>
      <c r="X4" s="7" t="s">
        <v>20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9" t="s">
        <v>20</v>
      </c>
      <c r="AK4" s="90">
        <f>AT184</f>
        <v>0.027746243328049758</v>
      </c>
      <c r="AL4" s="17"/>
      <c r="AM4" s="17"/>
      <c r="AN4" s="17"/>
      <c r="AO4" s="17"/>
      <c r="AP4" s="17"/>
      <c r="AQ4" s="17"/>
      <c r="AR4" s="17"/>
      <c r="AS4" s="12"/>
    </row>
    <row r="5" spans="1:46" ht="15">
      <c r="A5" s="38"/>
      <c r="B5" s="24" t="s">
        <v>24</v>
      </c>
      <c r="C5" s="38"/>
      <c r="D5" s="38"/>
      <c r="E5" s="38"/>
      <c r="F5" s="38"/>
      <c r="G5" s="38"/>
      <c r="H5" s="38"/>
      <c r="I5" s="24" t="s">
        <v>25</v>
      </c>
      <c r="K5" s="38"/>
      <c r="L5" s="38"/>
      <c r="M5" s="38"/>
      <c r="N5" s="38"/>
      <c r="O5" s="38"/>
      <c r="P5" s="38"/>
      <c r="Q5" s="38"/>
      <c r="R5" s="38"/>
      <c r="S5" s="38"/>
      <c r="T5" s="24" t="s">
        <v>26</v>
      </c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24" t="s">
        <v>27</v>
      </c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12"/>
      <c r="AT5" s="1" t="s">
        <v>14</v>
      </c>
    </row>
    <row r="6" spans="1:49" ht="15.75">
      <c r="A6" s="41" t="s">
        <v>0</v>
      </c>
      <c r="B6" s="33" t="s">
        <v>28</v>
      </c>
      <c r="C6" s="33"/>
      <c r="D6" s="33"/>
      <c r="E6" s="33"/>
      <c r="F6" s="33"/>
      <c r="G6" s="33"/>
      <c r="H6" s="42"/>
      <c r="I6" s="33" t="s">
        <v>29</v>
      </c>
      <c r="J6" s="96"/>
      <c r="K6" s="33"/>
      <c r="L6" s="33"/>
      <c r="M6" s="33"/>
      <c r="N6" s="33"/>
      <c r="O6" s="33"/>
      <c r="P6" s="33"/>
      <c r="Q6" s="33"/>
      <c r="R6" s="33"/>
      <c r="S6" s="42"/>
      <c r="T6" s="33" t="s">
        <v>30</v>
      </c>
      <c r="U6" s="33"/>
      <c r="V6" s="33"/>
      <c r="W6" s="33"/>
      <c r="X6" s="33"/>
      <c r="Y6" s="33"/>
      <c r="Z6" s="33"/>
      <c r="AA6" s="33"/>
      <c r="AB6" s="33"/>
      <c r="AC6" s="33"/>
      <c r="AD6" s="33"/>
      <c r="AE6" s="42"/>
      <c r="AF6" s="33" t="s">
        <v>50</v>
      </c>
      <c r="AG6" s="33"/>
      <c r="AH6" s="33"/>
      <c r="AI6" s="33"/>
      <c r="AJ6" s="33"/>
      <c r="AK6" s="33"/>
      <c r="AL6" s="33"/>
      <c r="AM6" s="33"/>
      <c r="AN6" s="33"/>
      <c r="AO6" s="38"/>
      <c r="AP6" s="43" t="s">
        <v>9</v>
      </c>
      <c r="AQ6" s="43"/>
      <c r="AR6" s="38"/>
      <c r="AS6" s="12"/>
      <c r="AT6" s="1" t="s">
        <v>15</v>
      </c>
      <c r="AV6" s="13" t="s">
        <v>17</v>
      </c>
      <c r="AW6" s="13"/>
    </row>
    <row r="7" spans="1:51" ht="15.75">
      <c r="A7" s="44"/>
      <c r="B7" s="45" t="s">
        <v>2</v>
      </c>
      <c r="C7" s="44"/>
      <c r="D7" s="45" t="s">
        <v>6</v>
      </c>
      <c r="E7" s="45"/>
      <c r="F7" s="44"/>
      <c r="G7" s="45" t="s">
        <v>7</v>
      </c>
      <c r="H7" s="38"/>
      <c r="I7" s="45" t="s">
        <v>2</v>
      </c>
      <c r="J7" s="97"/>
      <c r="K7" s="46">
        <f>O185</f>
        <v>796.7882333337329</v>
      </c>
      <c r="L7" s="45" t="s">
        <v>6</v>
      </c>
      <c r="M7" s="45"/>
      <c r="N7" s="44"/>
      <c r="O7" s="45" t="s">
        <v>7</v>
      </c>
      <c r="P7" s="44"/>
      <c r="Q7" s="47" t="s">
        <v>8</v>
      </c>
      <c r="R7" s="48"/>
      <c r="S7" s="38"/>
      <c r="T7" s="45" t="s">
        <v>2</v>
      </c>
      <c r="U7" s="44"/>
      <c r="V7" s="46">
        <f>Z185</f>
        <v>2115.7745131670963</v>
      </c>
      <c r="W7" s="45" t="s">
        <v>6</v>
      </c>
      <c r="X7" s="45"/>
      <c r="Y7" s="44"/>
      <c r="Z7" s="45" t="s">
        <v>7</v>
      </c>
      <c r="AA7" s="44"/>
      <c r="AB7" s="47" t="s">
        <v>8</v>
      </c>
      <c r="AC7" s="48"/>
      <c r="AD7" s="137"/>
      <c r="AE7" s="138" t="s">
        <v>2</v>
      </c>
      <c r="AF7" s="45" t="s">
        <v>2</v>
      </c>
      <c r="AG7" s="44"/>
      <c r="AH7" s="46">
        <f>AK185</f>
        <v>3282.601319378242</v>
      </c>
      <c r="AI7" s="45" t="s">
        <v>6</v>
      </c>
      <c r="AJ7" s="44"/>
      <c r="AK7" s="45" t="s">
        <v>7</v>
      </c>
      <c r="AL7" s="44"/>
      <c r="AM7" s="47" t="s">
        <v>8</v>
      </c>
      <c r="AN7" s="48"/>
      <c r="AO7" s="38"/>
      <c r="AP7" s="49" t="s">
        <v>8</v>
      </c>
      <c r="AQ7" s="50"/>
      <c r="AR7" s="38"/>
      <c r="AS7" s="12"/>
      <c r="AT7" s="1" t="s">
        <v>16</v>
      </c>
      <c r="AV7" s="13" t="s">
        <v>18</v>
      </c>
      <c r="AW7" s="13"/>
      <c r="AY7" s="6" t="s">
        <v>19</v>
      </c>
    </row>
    <row r="8" spans="1:49" ht="15">
      <c r="A8" s="38"/>
      <c r="B8" s="44"/>
      <c r="C8" s="38"/>
      <c r="D8" s="44"/>
      <c r="E8" s="44"/>
      <c r="F8" s="38"/>
      <c r="G8" s="44"/>
      <c r="H8" s="38"/>
      <c r="I8" s="44"/>
      <c r="K8" s="51"/>
      <c r="L8" s="44"/>
      <c r="M8" s="44"/>
      <c r="N8" s="38"/>
      <c r="O8" s="44"/>
      <c r="P8" s="38"/>
      <c r="Q8" s="44"/>
      <c r="R8" s="44"/>
      <c r="S8" s="38"/>
      <c r="T8" s="44"/>
      <c r="U8" s="38"/>
      <c r="V8" s="51"/>
      <c r="W8" s="44"/>
      <c r="X8" s="44"/>
      <c r="Y8" s="38"/>
      <c r="Z8" s="44"/>
      <c r="AA8" s="38"/>
      <c r="AB8" s="44"/>
      <c r="AC8" s="44"/>
      <c r="AD8" s="35"/>
      <c r="AE8" s="140" t="s">
        <v>88</v>
      </c>
      <c r="AF8" s="141" t="s">
        <v>86</v>
      </c>
      <c r="AG8" s="38"/>
      <c r="AH8" s="51"/>
      <c r="AI8" s="44"/>
      <c r="AJ8" s="38"/>
      <c r="AK8" s="44"/>
      <c r="AL8" s="38"/>
      <c r="AM8" s="44"/>
      <c r="AN8" s="44"/>
      <c r="AO8" s="38"/>
      <c r="AP8" s="44"/>
      <c r="AQ8" s="44"/>
      <c r="AR8" s="38"/>
      <c r="AS8" s="12"/>
      <c r="AV8" s="14"/>
      <c r="AW8" s="14"/>
    </row>
    <row r="9" spans="2:71" ht="15.75" customHeight="1">
      <c r="B9" s="38"/>
      <c r="C9" s="38"/>
      <c r="D9" s="38"/>
      <c r="E9" s="38"/>
      <c r="F9" s="38"/>
      <c r="G9" s="38"/>
      <c r="H9" s="38"/>
      <c r="I9" s="52"/>
      <c r="K9" s="51"/>
      <c r="L9" s="38"/>
      <c r="M9" s="38"/>
      <c r="N9" s="38"/>
      <c r="O9" s="38"/>
      <c r="P9" s="38"/>
      <c r="Q9" s="38"/>
      <c r="R9" s="38"/>
      <c r="S9" s="38"/>
      <c r="T9" s="52"/>
      <c r="U9" s="38"/>
      <c r="V9" s="51"/>
      <c r="W9" s="38"/>
      <c r="X9" s="38"/>
      <c r="Y9" s="38"/>
      <c r="Z9" s="38"/>
      <c r="AA9" s="38"/>
      <c r="AB9" s="38"/>
      <c r="AC9" s="38"/>
      <c r="AD9" s="38"/>
      <c r="AE9" s="140" t="s">
        <v>87</v>
      </c>
      <c r="AF9" s="139" t="s">
        <v>87</v>
      </c>
      <c r="AG9" s="54"/>
      <c r="AH9" s="55"/>
      <c r="AI9" s="81"/>
      <c r="AJ9" s="38"/>
      <c r="AK9" s="38"/>
      <c r="AL9" s="38"/>
      <c r="AM9" s="38"/>
      <c r="AN9" s="38"/>
      <c r="AO9" s="38"/>
      <c r="AP9" s="38"/>
      <c r="AQ9" s="38"/>
      <c r="AR9" s="38"/>
      <c r="AS9" s="12"/>
      <c r="AY9" s="4" t="s">
        <v>2</v>
      </c>
      <c r="BA9" s="4" t="s">
        <v>1</v>
      </c>
      <c r="BD9" s="4" t="s">
        <v>3</v>
      </c>
      <c r="BG9" s="4" t="s">
        <v>4</v>
      </c>
      <c r="BJ9" s="4" t="s">
        <v>5</v>
      </c>
      <c r="BM9" s="4" t="s">
        <v>21</v>
      </c>
      <c r="BP9" s="4" t="s">
        <v>22</v>
      </c>
      <c r="BS9" s="4"/>
    </row>
    <row r="10" spans="1:49" ht="15.75" customHeight="1">
      <c r="A10" s="33" t="s">
        <v>1</v>
      </c>
      <c r="B10" s="38"/>
      <c r="C10" s="38"/>
      <c r="D10" s="38"/>
      <c r="E10" s="38"/>
      <c r="F10" s="38"/>
      <c r="G10" s="38"/>
      <c r="H10" s="38"/>
      <c r="I10" s="38"/>
      <c r="K10" s="51"/>
      <c r="L10" s="38"/>
      <c r="M10" s="38"/>
      <c r="N10" s="38"/>
      <c r="O10" s="38"/>
      <c r="P10" s="38"/>
      <c r="Q10" s="38"/>
      <c r="R10" s="38"/>
      <c r="S10" s="38"/>
      <c r="T10" s="53"/>
      <c r="U10" s="82">
        <f>L11</f>
        <v>0</v>
      </c>
      <c r="V10" s="55">
        <v>0</v>
      </c>
      <c r="W10" s="81"/>
      <c r="X10" s="56"/>
      <c r="Y10" s="38"/>
      <c r="Z10" s="38"/>
      <c r="AA10" s="38"/>
      <c r="AB10" s="38"/>
      <c r="AC10" s="38"/>
      <c r="AD10" s="38"/>
      <c r="AE10" s="83"/>
      <c r="AF10" s="93"/>
      <c r="AG10" s="54"/>
      <c r="AH10" s="55"/>
      <c r="AI10" s="81"/>
      <c r="AJ10" s="38"/>
      <c r="AK10" s="56"/>
      <c r="AL10" s="38"/>
      <c r="AM10" s="56"/>
      <c r="AN10" s="57"/>
      <c r="AO10" s="38"/>
      <c r="AP10" s="38"/>
      <c r="AQ10" s="38"/>
      <c r="AR10" s="38"/>
      <c r="AS10" s="12"/>
      <c r="AV10" s="11"/>
      <c r="AW10" s="15"/>
    </row>
    <row r="11" spans="1:71" ht="15.75" customHeight="1">
      <c r="A11" s="38"/>
      <c r="B11" s="38"/>
      <c r="C11" s="38"/>
      <c r="D11" s="80"/>
      <c r="E11" s="38"/>
      <c r="F11" s="38"/>
      <c r="G11" s="38"/>
      <c r="H11" s="38"/>
      <c r="I11" s="53"/>
      <c r="J11" s="92">
        <v>0</v>
      </c>
      <c r="K11" s="55"/>
      <c r="L11" s="81"/>
      <c r="M11" s="56"/>
      <c r="N11" s="38"/>
      <c r="O11" s="38"/>
      <c r="P11" s="38"/>
      <c r="Q11" s="38"/>
      <c r="R11" s="38"/>
      <c r="S11" s="83"/>
      <c r="T11" s="91" t="s">
        <v>23</v>
      </c>
      <c r="U11" s="82">
        <v>45000</v>
      </c>
      <c r="V11" s="55">
        <v>627</v>
      </c>
      <c r="W11" s="81">
        <f>U11+V11</f>
        <v>45627</v>
      </c>
      <c r="X11" s="58" t="e">
        <f aca="true" t="shared" si="0" ref="X11:X23">(W11/W10)-1</f>
        <v>#DIV/0!</v>
      </c>
      <c r="Y11" s="38"/>
      <c r="Z11" s="56">
        <f>(A11*W11)</f>
        <v>0</v>
      </c>
      <c r="AA11" s="38"/>
      <c r="AB11" s="56"/>
      <c r="AC11" s="57"/>
      <c r="AD11" s="57"/>
      <c r="AE11" s="142" t="s">
        <v>68</v>
      </c>
      <c r="AF11" s="93" t="s">
        <v>52</v>
      </c>
      <c r="AG11" s="82">
        <v>47000</v>
      </c>
      <c r="AH11" s="55">
        <v>1030</v>
      </c>
      <c r="AI11" s="81">
        <f>AG11+AH11</f>
        <v>48030</v>
      </c>
      <c r="AJ11" s="38"/>
      <c r="AK11" s="56">
        <f aca="true" t="shared" si="1" ref="AK11:AK30">(A11*AI11)</f>
        <v>0</v>
      </c>
      <c r="AL11" s="38"/>
      <c r="AM11" s="56">
        <f aca="true" t="shared" si="2" ref="AM11:AM30">(AI11-W11)</f>
        <v>2403</v>
      </c>
      <c r="AN11" s="57">
        <f aca="true" t="shared" si="3" ref="AN11:AN30">(AM11/W11)</f>
        <v>0.05266618449602209</v>
      </c>
      <c r="AO11" s="38"/>
      <c r="AP11" s="38"/>
      <c r="AQ11" s="38"/>
      <c r="AR11" s="38"/>
      <c r="AS11" s="12"/>
      <c r="AV11" s="11">
        <f aca="true" t="shared" si="4" ref="AV11:AV23">(AI11-AI10)</f>
        <v>48030</v>
      </c>
      <c r="AW11" s="15" t="e">
        <f aca="true" t="shared" si="5" ref="AW11:AW23">(AI11/AI10)-1</f>
        <v>#DIV/0!</v>
      </c>
      <c r="AY11" s="1">
        <f>(AF10)</f>
        <v>0</v>
      </c>
      <c r="BA11" s="11">
        <f aca="true" t="shared" si="6" ref="BA11:BA23">(AI9)</f>
        <v>0</v>
      </c>
      <c r="BD11" s="11">
        <f aca="true" t="shared" si="7" ref="BD11:BD23">(BA11+AI$35)</f>
        <v>48565</v>
      </c>
      <c r="BG11" s="11">
        <f aca="true" t="shared" si="8" ref="BG11:BG23">(BA11+AI$36)</f>
        <v>49814</v>
      </c>
      <c r="BJ11" s="8">
        <f aca="true" t="shared" si="9" ref="BJ11:BJ23">(BA11+AI$100)</f>
        <v>79404</v>
      </c>
      <c r="BM11" s="8">
        <f aca="true" t="shared" si="10" ref="BM11:BM23">(BA11+AI$105)</f>
        <v>88882.34999999999</v>
      </c>
      <c r="BP11" s="8" t="e">
        <f>(BA11+#REF!)</f>
        <v>#REF!</v>
      </c>
      <c r="BS11" s="8"/>
    </row>
    <row r="12" spans="1:71" s="27" customFormat="1" ht="15.75" customHeight="1">
      <c r="A12" s="102">
        <v>0</v>
      </c>
      <c r="B12" s="103" t="s">
        <v>23</v>
      </c>
      <c r="C12" s="59"/>
      <c r="D12" s="104">
        <v>42000</v>
      </c>
      <c r="E12" s="105"/>
      <c r="F12" s="59"/>
      <c r="G12" s="105">
        <f>(A12*D12)</f>
        <v>0</v>
      </c>
      <c r="H12" s="106"/>
      <c r="I12" s="112" t="s">
        <v>68</v>
      </c>
      <c r="J12" s="127">
        <v>43963</v>
      </c>
      <c r="K12" s="108">
        <v>322</v>
      </c>
      <c r="L12" s="109">
        <f>J12+K12</f>
        <v>44285</v>
      </c>
      <c r="M12" s="60" t="e">
        <f aca="true" t="shared" si="11" ref="M12:M23">(L12/L11)-1</f>
        <v>#DIV/0!</v>
      </c>
      <c r="N12" s="59"/>
      <c r="O12" s="105">
        <f>(A12*L12)</f>
        <v>0</v>
      </c>
      <c r="P12" s="59"/>
      <c r="Q12" s="105">
        <f>(L12-D12)</f>
        <v>2285</v>
      </c>
      <c r="R12" s="110">
        <f>(Q12/D12)</f>
        <v>0.05440476190476191</v>
      </c>
      <c r="S12" s="106"/>
      <c r="T12" s="112" t="s">
        <v>70</v>
      </c>
      <c r="U12" s="127">
        <v>46062</v>
      </c>
      <c r="V12" s="55">
        <v>627</v>
      </c>
      <c r="W12" s="81">
        <f aca="true" t="shared" si="12" ref="W12:W30">U12+V12</f>
        <v>46689</v>
      </c>
      <c r="X12" s="60">
        <f t="shared" si="0"/>
        <v>0.023275692024459227</v>
      </c>
      <c r="Y12" s="59"/>
      <c r="Z12" s="105">
        <f>(A12*W12)</f>
        <v>0</v>
      </c>
      <c r="AA12" s="59"/>
      <c r="AB12" s="105">
        <f aca="true" t="shared" si="13" ref="AB12:AB30">(W12-L12)</f>
        <v>2404</v>
      </c>
      <c r="AC12" s="110">
        <f aca="true" t="shared" si="14" ref="AC12:AC30">(AB12/L12)</f>
        <v>0.05428474652816981</v>
      </c>
      <c r="AD12" s="110"/>
      <c r="AE12" s="143" t="s">
        <v>71</v>
      </c>
      <c r="AF12" s="89" t="s">
        <v>67</v>
      </c>
      <c r="AG12" s="127">
        <v>48249</v>
      </c>
      <c r="AH12" s="55">
        <v>1030</v>
      </c>
      <c r="AI12" s="81">
        <f aca="true" t="shared" si="15" ref="AI12:AI30">AG12+AH12</f>
        <v>49279</v>
      </c>
      <c r="AJ12" s="59"/>
      <c r="AK12" s="105">
        <f t="shared" si="1"/>
        <v>0</v>
      </c>
      <c r="AL12" s="59"/>
      <c r="AM12" s="105">
        <f t="shared" si="2"/>
        <v>2590</v>
      </c>
      <c r="AN12" s="110">
        <f t="shared" si="3"/>
        <v>0.05547345199083296</v>
      </c>
      <c r="AO12" s="59"/>
      <c r="AP12" s="105">
        <f>(AI12-D12)</f>
        <v>7279</v>
      </c>
      <c r="AQ12" s="110">
        <f>(AP12/D12)</f>
        <v>0.1733095238095238</v>
      </c>
      <c r="AR12" s="111" t="str">
        <f aca="true" t="shared" si="16" ref="AR12:AR30">IF($A12&gt;0,"&lt;"," ")</f>
        <v> </v>
      </c>
      <c r="AS12" s="28"/>
      <c r="AT12" s="29">
        <f>(A12*AI13)</f>
        <v>0</v>
      </c>
      <c r="AV12" s="29">
        <f t="shared" si="4"/>
        <v>1249</v>
      </c>
      <c r="AW12" s="30">
        <f t="shared" si="5"/>
        <v>0.02600458047053933</v>
      </c>
      <c r="AY12" s="27" t="str">
        <f>(AF11)</f>
        <v>A</v>
      </c>
      <c r="BA12" s="29">
        <f t="shared" si="6"/>
        <v>0</v>
      </c>
      <c r="BD12" s="29">
        <f t="shared" si="7"/>
        <v>48565</v>
      </c>
      <c r="BG12" s="29">
        <f t="shared" si="8"/>
        <v>49814</v>
      </c>
      <c r="BJ12" s="31">
        <f t="shared" si="9"/>
        <v>79404</v>
      </c>
      <c r="BM12" s="31">
        <f t="shared" si="10"/>
        <v>88882.34999999999</v>
      </c>
      <c r="BP12" s="31" t="e">
        <f>(BA12+#REF!)</f>
        <v>#REF!</v>
      </c>
      <c r="BS12" s="31"/>
    </row>
    <row r="13" spans="1:71" s="27" customFormat="1" ht="15.75" customHeight="1">
      <c r="A13" s="102">
        <v>0</v>
      </c>
      <c r="B13" s="40">
        <v>2</v>
      </c>
      <c r="C13" s="59"/>
      <c r="D13" s="104">
        <v>42953</v>
      </c>
      <c r="E13" s="60">
        <f aca="true" t="shared" si="17" ref="E13:E23">(D13/D12)-1</f>
        <v>0.02269047619047626</v>
      </c>
      <c r="F13" s="59"/>
      <c r="G13" s="105">
        <f aca="true" t="shared" si="18" ref="G13:G30">(A13*D13)</f>
        <v>0</v>
      </c>
      <c r="H13" s="106"/>
      <c r="I13" s="103">
        <v>3</v>
      </c>
      <c r="J13" s="127">
        <v>45056.666666666664</v>
      </c>
      <c r="K13" s="108">
        <v>322</v>
      </c>
      <c r="L13" s="109">
        <f aca="true" t="shared" si="19" ref="L13:L30">J13+K13</f>
        <v>45378.666666666664</v>
      </c>
      <c r="M13" s="60">
        <f t="shared" si="11"/>
        <v>0.024696097248880333</v>
      </c>
      <c r="N13" s="59"/>
      <c r="O13" s="105">
        <f aca="true" t="shared" si="20" ref="O13:O30">(A13*L13)</f>
        <v>0</v>
      </c>
      <c r="P13" s="59"/>
      <c r="Q13" s="105">
        <f aca="true" t="shared" si="21" ref="Q13:Q30">(L13-D13)</f>
        <v>2425.6666666666642</v>
      </c>
      <c r="R13" s="110">
        <f aca="true" t="shared" si="22" ref="R13:R30">(Q13/D13)</f>
        <v>0.05647257855485448</v>
      </c>
      <c r="S13" s="106"/>
      <c r="T13" s="103">
        <v>4</v>
      </c>
      <c r="U13" s="127">
        <v>47295.33333333333</v>
      </c>
      <c r="V13" s="55">
        <v>627</v>
      </c>
      <c r="W13" s="81">
        <f t="shared" si="12"/>
        <v>47922.33333333333</v>
      </c>
      <c r="X13" s="60">
        <f t="shared" si="0"/>
        <v>0.02641592951944416</v>
      </c>
      <c r="Y13" s="59"/>
      <c r="Z13" s="105">
        <f aca="true" t="shared" si="23" ref="Z13:Z30">(A13*W13)</f>
        <v>0</v>
      </c>
      <c r="AA13" s="59"/>
      <c r="AB13" s="105">
        <f t="shared" si="13"/>
        <v>2543.6666666666642</v>
      </c>
      <c r="AC13" s="110">
        <f t="shared" si="14"/>
        <v>0.05605423987776924</v>
      </c>
      <c r="AD13" s="110"/>
      <c r="AE13" s="143" t="s">
        <v>73</v>
      </c>
      <c r="AF13" s="112" t="s">
        <v>90</v>
      </c>
      <c r="AG13" s="127">
        <v>49624</v>
      </c>
      <c r="AH13" s="55">
        <v>1030</v>
      </c>
      <c r="AI13" s="81">
        <f t="shared" si="15"/>
        <v>50654</v>
      </c>
      <c r="AJ13" s="59"/>
      <c r="AK13" s="105">
        <f t="shared" si="1"/>
        <v>0</v>
      </c>
      <c r="AL13" s="59"/>
      <c r="AM13" s="105">
        <f t="shared" si="2"/>
        <v>2731.6666666666715</v>
      </c>
      <c r="AN13" s="110">
        <f t="shared" si="3"/>
        <v>0.05700195455146185</v>
      </c>
      <c r="AO13" s="59"/>
      <c r="AP13" s="105">
        <f aca="true" t="shared" si="24" ref="AP13:AP30">(AI13-D13)</f>
        <v>7701</v>
      </c>
      <c r="AQ13" s="110">
        <f aca="true" t="shared" si="25" ref="AQ13:AQ30">(AP13/D13)</f>
        <v>0.1792889902917142</v>
      </c>
      <c r="AR13" s="111" t="str">
        <f t="shared" si="16"/>
        <v> </v>
      </c>
      <c r="AS13" s="28"/>
      <c r="AT13" s="29">
        <f>(A13*AI15)</f>
        <v>0</v>
      </c>
      <c r="AV13" s="29">
        <f t="shared" si="4"/>
        <v>1375</v>
      </c>
      <c r="AW13" s="30">
        <f t="shared" si="5"/>
        <v>0.02790235191460866</v>
      </c>
      <c r="AY13" s="27" t="str">
        <f>(AF12)</f>
        <v>B</v>
      </c>
      <c r="BA13" s="29">
        <f t="shared" si="6"/>
        <v>48030</v>
      </c>
      <c r="BD13" s="29">
        <f t="shared" si="7"/>
        <v>96595</v>
      </c>
      <c r="BG13" s="29">
        <f t="shared" si="8"/>
        <v>97844</v>
      </c>
      <c r="BJ13" s="31">
        <f t="shared" si="9"/>
        <v>127434</v>
      </c>
      <c r="BM13" s="31">
        <f t="shared" si="10"/>
        <v>136912.34999999998</v>
      </c>
      <c r="BP13" s="31" t="e">
        <f>(BA13+#REF!)</f>
        <v>#REF!</v>
      </c>
      <c r="BS13" s="31"/>
    </row>
    <row r="14" spans="1:71" s="27" customFormat="1" ht="15.75" customHeight="1">
      <c r="A14" s="102">
        <v>0</v>
      </c>
      <c r="B14" s="40">
        <v>3</v>
      </c>
      <c r="C14" s="59"/>
      <c r="D14" s="104">
        <v>43920</v>
      </c>
      <c r="E14" s="60">
        <f t="shared" si="17"/>
        <v>0.022512979302959035</v>
      </c>
      <c r="F14" s="108"/>
      <c r="G14" s="105">
        <f t="shared" si="18"/>
        <v>0</v>
      </c>
      <c r="H14" s="106"/>
      <c r="I14" s="103">
        <v>4</v>
      </c>
      <c r="J14" s="127">
        <v>45701.333333333336</v>
      </c>
      <c r="K14" s="108">
        <v>322</v>
      </c>
      <c r="L14" s="109">
        <f t="shared" si="19"/>
        <v>46023.333333333336</v>
      </c>
      <c r="M14" s="60">
        <f t="shared" si="11"/>
        <v>0.014206381853440808</v>
      </c>
      <c r="N14" s="59"/>
      <c r="O14" s="105">
        <f t="shared" si="20"/>
        <v>0</v>
      </c>
      <c r="P14" s="59"/>
      <c r="Q14" s="105">
        <f t="shared" si="21"/>
        <v>2103.3333333333358</v>
      </c>
      <c r="R14" s="110">
        <f t="shared" si="22"/>
        <v>0.04789010321797212</v>
      </c>
      <c r="S14" s="106"/>
      <c r="T14" s="103">
        <v>5</v>
      </c>
      <c r="U14" s="127">
        <v>47618.66666666667</v>
      </c>
      <c r="V14" s="55">
        <v>627</v>
      </c>
      <c r="W14" s="81">
        <f t="shared" si="12"/>
        <v>48245.66666666667</v>
      </c>
      <c r="X14" s="60">
        <f t="shared" si="0"/>
        <v>0.006747028177537473</v>
      </c>
      <c r="Y14" s="59"/>
      <c r="Z14" s="105">
        <f t="shared" si="23"/>
        <v>0</v>
      </c>
      <c r="AA14" s="59"/>
      <c r="AB14" s="105">
        <f t="shared" si="13"/>
        <v>2222.3333333333358</v>
      </c>
      <c r="AC14" s="110">
        <f t="shared" si="14"/>
        <v>0.04828710074599846</v>
      </c>
      <c r="AD14" s="110"/>
      <c r="AE14" s="143" t="s">
        <v>73</v>
      </c>
      <c r="AF14" s="112" t="s">
        <v>90</v>
      </c>
      <c r="AG14" s="127">
        <v>49624</v>
      </c>
      <c r="AH14" s="55">
        <v>1030</v>
      </c>
      <c r="AI14" s="81">
        <f t="shared" si="15"/>
        <v>50654</v>
      </c>
      <c r="AJ14" s="59"/>
      <c r="AK14" s="105">
        <f t="shared" si="1"/>
        <v>0</v>
      </c>
      <c r="AL14" s="59"/>
      <c r="AM14" s="105">
        <f t="shared" si="2"/>
        <v>2408.3333333333285</v>
      </c>
      <c r="AN14" s="110">
        <f t="shared" si="3"/>
        <v>0.04991812736204277</v>
      </c>
      <c r="AO14" s="59"/>
      <c r="AP14" s="105">
        <f t="shared" si="24"/>
        <v>6734</v>
      </c>
      <c r="AQ14" s="110">
        <f t="shared" si="25"/>
        <v>0.15332422586520947</v>
      </c>
      <c r="AR14" s="111" t="str">
        <f t="shared" si="16"/>
        <v> </v>
      </c>
      <c r="AS14" s="28"/>
      <c r="AT14" s="29">
        <f>(A14*AI15)</f>
        <v>0</v>
      </c>
      <c r="AV14" s="29">
        <f t="shared" si="4"/>
        <v>0</v>
      </c>
      <c r="AW14" s="30">
        <f t="shared" si="5"/>
        <v>0</v>
      </c>
      <c r="AY14" s="27" t="str">
        <f>(AF13)</f>
        <v>C</v>
      </c>
      <c r="BA14" s="29">
        <f t="shared" si="6"/>
        <v>49279</v>
      </c>
      <c r="BD14" s="29">
        <f t="shared" si="7"/>
        <v>97844</v>
      </c>
      <c r="BG14" s="29">
        <f t="shared" si="8"/>
        <v>99093</v>
      </c>
      <c r="BJ14" s="31">
        <f t="shared" si="9"/>
        <v>128683</v>
      </c>
      <c r="BM14" s="31">
        <f t="shared" si="10"/>
        <v>138161.34999999998</v>
      </c>
      <c r="BP14" s="31" t="e">
        <f>(BA14+#REF!)</f>
        <v>#REF!</v>
      </c>
      <c r="BS14" s="31"/>
    </row>
    <row r="15" spans="1:71" s="27" customFormat="1" ht="15.75" customHeight="1">
      <c r="A15" s="102">
        <v>1</v>
      </c>
      <c r="B15" s="40">
        <v>4</v>
      </c>
      <c r="C15" s="59"/>
      <c r="D15" s="104">
        <v>45457</v>
      </c>
      <c r="E15" s="60">
        <f t="shared" si="17"/>
        <v>0.03499544626593809</v>
      </c>
      <c r="F15" s="59"/>
      <c r="G15" s="105">
        <f t="shared" si="18"/>
        <v>45457</v>
      </c>
      <c r="H15" s="106"/>
      <c r="I15" s="103">
        <v>5</v>
      </c>
      <c r="J15" s="127">
        <v>47101</v>
      </c>
      <c r="K15" s="108">
        <v>322</v>
      </c>
      <c r="L15" s="109">
        <f t="shared" si="19"/>
        <v>47423</v>
      </c>
      <c r="M15" s="60">
        <f t="shared" si="11"/>
        <v>0.03041210979937703</v>
      </c>
      <c r="N15" s="59"/>
      <c r="O15" s="105">
        <f t="shared" si="20"/>
        <v>47423</v>
      </c>
      <c r="P15" s="59"/>
      <c r="Q15" s="105">
        <f t="shared" si="21"/>
        <v>1966</v>
      </c>
      <c r="R15" s="110">
        <f t="shared" si="22"/>
        <v>0.04324966451811602</v>
      </c>
      <c r="S15" s="106"/>
      <c r="T15" s="103">
        <v>6</v>
      </c>
      <c r="U15" s="127">
        <v>48880</v>
      </c>
      <c r="V15" s="55">
        <v>627</v>
      </c>
      <c r="W15" s="81">
        <f t="shared" si="12"/>
        <v>49507</v>
      </c>
      <c r="X15" s="60">
        <f t="shared" si="0"/>
        <v>0.026143971479303696</v>
      </c>
      <c r="Y15" s="59"/>
      <c r="Z15" s="105">
        <f t="shared" si="23"/>
        <v>49507</v>
      </c>
      <c r="AA15" s="59"/>
      <c r="AB15" s="105">
        <f t="shared" si="13"/>
        <v>2084</v>
      </c>
      <c r="AC15" s="110">
        <f t="shared" si="14"/>
        <v>0.04394492124074816</v>
      </c>
      <c r="AD15" s="110"/>
      <c r="AE15" s="143" t="s">
        <v>72</v>
      </c>
      <c r="AF15" s="89" t="s">
        <v>91</v>
      </c>
      <c r="AG15" s="127">
        <v>50749</v>
      </c>
      <c r="AH15" s="55">
        <v>1030</v>
      </c>
      <c r="AI15" s="81">
        <f t="shared" si="15"/>
        <v>51779</v>
      </c>
      <c r="AJ15" s="59"/>
      <c r="AK15" s="105">
        <f t="shared" si="1"/>
        <v>51779</v>
      </c>
      <c r="AL15" s="59"/>
      <c r="AM15" s="105">
        <f t="shared" si="2"/>
        <v>2272</v>
      </c>
      <c r="AN15" s="110">
        <f t="shared" si="3"/>
        <v>0.04589250005049791</v>
      </c>
      <c r="AO15" s="59"/>
      <c r="AP15" s="105">
        <f t="shared" si="24"/>
        <v>6322</v>
      </c>
      <c r="AQ15" s="110">
        <f t="shared" si="25"/>
        <v>0.13907648986954704</v>
      </c>
      <c r="AR15" s="111" t="str">
        <f t="shared" si="16"/>
        <v>&lt;</v>
      </c>
      <c r="AS15" s="28"/>
      <c r="AT15" s="29">
        <f aca="true" t="shared" si="26" ref="AT15:AT29">(A15*AI16)</f>
        <v>53819</v>
      </c>
      <c r="AV15" s="29">
        <f t="shared" si="4"/>
        <v>1125</v>
      </c>
      <c r="AW15" s="30">
        <f t="shared" si="5"/>
        <v>0.022209499743356842</v>
      </c>
      <c r="AY15" s="27" t="str">
        <f>(AF14)</f>
        <v>C</v>
      </c>
      <c r="BA15" s="29">
        <f t="shared" si="6"/>
        <v>50654</v>
      </c>
      <c r="BD15" s="29">
        <f t="shared" si="7"/>
        <v>99219</v>
      </c>
      <c r="BG15" s="29">
        <f t="shared" si="8"/>
        <v>100468</v>
      </c>
      <c r="BJ15" s="31">
        <f t="shared" si="9"/>
        <v>130058</v>
      </c>
      <c r="BM15" s="31">
        <f t="shared" si="10"/>
        <v>139536.34999999998</v>
      </c>
      <c r="BP15" s="31" t="e">
        <f>(BA15+#REF!)</f>
        <v>#REF!</v>
      </c>
      <c r="BS15" s="31"/>
    </row>
    <row r="16" spans="1:71" s="27" customFormat="1" ht="15.75" customHeight="1">
      <c r="A16" s="102">
        <v>0</v>
      </c>
      <c r="B16" s="40">
        <v>5</v>
      </c>
      <c r="C16" s="59"/>
      <c r="D16" s="104">
        <v>47048</v>
      </c>
      <c r="E16" s="60">
        <f t="shared" si="17"/>
        <v>0.035000109994060224</v>
      </c>
      <c r="F16" s="59"/>
      <c r="G16" s="105">
        <f t="shared" si="18"/>
        <v>0</v>
      </c>
      <c r="H16" s="106"/>
      <c r="I16" s="103">
        <v>6</v>
      </c>
      <c r="J16" s="127">
        <v>48841.666666666664</v>
      </c>
      <c r="K16" s="108">
        <v>322</v>
      </c>
      <c r="L16" s="109">
        <f t="shared" si="19"/>
        <v>49163.666666666664</v>
      </c>
      <c r="M16" s="60">
        <f t="shared" si="11"/>
        <v>0.0367051149582831</v>
      </c>
      <c r="N16" s="59"/>
      <c r="O16" s="105">
        <f t="shared" si="20"/>
        <v>0</v>
      </c>
      <c r="P16" s="59"/>
      <c r="Q16" s="105">
        <f t="shared" si="21"/>
        <v>2115.6666666666642</v>
      </c>
      <c r="R16" s="110">
        <f t="shared" si="22"/>
        <v>0.044968259366320866</v>
      </c>
      <c r="S16" s="106"/>
      <c r="T16" s="103">
        <v>7</v>
      </c>
      <c r="U16" s="127">
        <v>50771.33333333333</v>
      </c>
      <c r="V16" s="55">
        <v>627</v>
      </c>
      <c r="W16" s="81">
        <f t="shared" si="12"/>
        <v>51398.33333333333</v>
      </c>
      <c r="X16" s="60">
        <f t="shared" si="0"/>
        <v>0.03820335171457234</v>
      </c>
      <c r="Y16" s="59"/>
      <c r="Z16" s="105">
        <f t="shared" si="23"/>
        <v>0</v>
      </c>
      <c r="AA16" s="59"/>
      <c r="AB16" s="105">
        <f t="shared" si="13"/>
        <v>2234.6666666666642</v>
      </c>
      <c r="AC16" s="110">
        <f t="shared" si="14"/>
        <v>0.04545362089890226</v>
      </c>
      <c r="AD16" s="110"/>
      <c r="AE16" s="143" t="s">
        <v>74</v>
      </c>
      <c r="AF16" s="89" t="s">
        <v>53</v>
      </c>
      <c r="AG16" s="127">
        <v>52789</v>
      </c>
      <c r="AH16" s="55">
        <v>1030</v>
      </c>
      <c r="AI16" s="81">
        <f t="shared" si="15"/>
        <v>53819</v>
      </c>
      <c r="AJ16" s="59"/>
      <c r="AK16" s="105">
        <f t="shared" si="1"/>
        <v>0</v>
      </c>
      <c r="AL16" s="59"/>
      <c r="AM16" s="105">
        <f t="shared" si="2"/>
        <v>2420.6666666666715</v>
      </c>
      <c r="AN16" s="110">
        <f t="shared" si="3"/>
        <v>0.04709620934530961</v>
      </c>
      <c r="AO16" s="59"/>
      <c r="AP16" s="105">
        <f t="shared" si="24"/>
        <v>6771</v>
      </c>
      <c r="AQ16" s="110">
        <f t="shared" si="25"/>
        <v>0.1439168508757014</v>
      </c>
      <c r="AR16" s="111" t="str">
        <f t="shared" si="16"/>
        <v> </v>
      </c>
      <c r="AS16" s="28"/>
      <c r="AT16" s="29">
        <f t="shared" si="26"/>
        <v>0</v>
      </c>
      <c r="AV16" s="29">
        <f t="shared" si="4"/>
        <v>2040</v>
      </c>
      <c r="AW16" s="30">
        <f t="shared" si="5"/>
        <v>0.03939821163019763</v>
      </c>
      <c r="AY16" s="27" t="e">
        <f>(#REF!)</f>
        <v>#REF!</v>
      </c>
      <c r="BA16" s="29">
        <f t="shared" si="6"/>
        <v>50654</v>
      </c>
      <c r="BD16" s="29">
        <f t="shared" si="7"/>
        <v>99219</v>
      </c>
      <c r="BG16" s="29">
        <f t="shared" si="8"/>
        <v>100468</v>
      </c>
      <c r="BJ16" s="31">
        <f t="shared" si="9"/>
        <v>130058</v>
      </c>
      <c r="BM16" s="31">
        <f t="shared" si="10"/>
        <v>139536.34999999998</v>
      </c>
      <c r="BP16" s="31" t="e">
        <f>(BA16+#REF!)</f>
        <v>#REF!</v>
      </c>
      <c r="BS16" s="31"/>
    </row>
    <row r="17" spans="1:71" s="27" customFormat="1" ht="15.75" customHeight="1">
      <c r="A17" s="102">
        <v>0</v>
      </c>
      <c r="B17" s="40">
        <v>6</v>
      </c>
      <c r="C17" s="59"/>
      <c r="D17" s="104">
        <v>48695</v>
      </c>
      <c r="E17" s="60">
        <f t="shared" si="17"/>
        <v>0.03500680156435987</v>
      </c>
      <c r="F17" s="59"/>
      <c r="G17" s="105">
        <f t="shared" si="18"/>
        <v>0</v>
      </c>
      <c r="H17" s="106"/>
      <c r="I17" s="103">
        <v>7</v>
      </c>
      <c r="J17" s="127">
        <v>50619.666666666664</v>
      </c>
      <c r="K17" s="108">
        <v>322</v>
      </c>
      <c r="L17" s="109">
        <f t="shared" si="19"/>
        <v>50941.666666666664</v>
      </c>
      <c r="M17" s="60">
        <f t="shared" si="11"/>
        <v>0.036164918537402224</v>
      </c>
      <c r="N17" s="59"/>
      <c r="O17" s="105">
        <f t="shared" si="20"/>
        <v>0</v>
      </c>
      <c r="P17" s="59"/>
      <c r="Q17" s="105">
        <f t="shared" si="21"/>
        <v>2246.6666666666642</v>
      </c>
      <c r="R17" s="110">
        <f t="shared" si="22"/>
        <v>0.04613752267515483</v>
      </c>
      <c r="S17" s="106"/>
      <c r="T17" s="103">
        <v>8</v>
      </c>
      <c r="U17" s="127">
        <v>52679.33333333333</v>
      </c>
      <c r="V17" s="55">
        <v>627</v>
      </c>
      <c r="W17" s="81">
        <f t="shared" si="12"/>
        <v>53306.33333333333</v>
      </c>
      <c r="X17" s="60">
        <f t="shared" si="0"/>
        <v>0.03712182625895788</v>
      </c>
      <c r="Y17" s="59"/>
      <c r="Z17" s="105">
        <f t="shared" si="23"/>
        <v>0</v>
      </c>
      <c r="AA17" s="59"/>
      <c r="AB17" s="105">
        <f t="shared" si="13"/>
        <v>2364.6666666666642</v>
      </c>
      <c r="AC17" s="110">
        <f t="shared" si="14"/>
        <v>0.04641910682152785</v>
      </c>
      <c r="AD17" s="110"/>
      <c r="AE17" s="143" t="s">
        <v>75</v>
      </c>
      <c r="AF17" s="89" t="s">
        <v>54</v>
      </c>
      <c r="AG17" s="127">
        <v>54829</v>
      </c>
      <c r="AH17" s="55">
        <v>1030</v>
      </c>
      <c r="AI17" s="81">
        <f t="shared" si="15"/>
        <v>55859</v>
      </c>
      <c r="AJ17" s="59"/>
      <c r="AK17" s="105">
        <f t="shared" si="1"/>
        <v>0</v>
      </c>
      <c r="AL17" s="59"/>
      <c r="AM17" s="105">
        <f t="shared" si="2"/>
        <v>2552.6666666666715</v>
      </c>
      <c r="AN17" s="110">
        <f t="shared" si="3"/>
        <v>0.04788674266347348</v>
      </c>
      <c r="AO17" s="59"/>
      <c r="AP17" s="105">
        <f t="shared" si="24"/>
        <v>7164</v>
      </c>
      <c r="AQ17" s="110">
        <f t="shared" si="25"/>
        <v>0.1471198274976897</v>
      </c>
      <c r="AR17" s="111" t="str">
        <f t="shared" si="16"/>
        <v> </v>
      </c>
      <c r="AS17" s="28"/>
      <c r="AT17" s="29">
        <f t="shared" si="26"/>
        <v>0</v>
      </c>
      <c r="AV17" s="29">
        <f t="shared" si="4"/>
        <v>2040</v>
      </c>
      <c r="AW17" s="30">
        <f t="shared" si="5"/>
        <v>0.03790482914955695</v>
      </c>
      <c r="AY17" s="27" t="str">
        <f aca="true" t="shared" si="27" ref="AY17:AY23">(AF15)</f>
        <v>D</v>
      </c>
      <c r="BA17" s="29">
        <f t="shared" si="6"/>
        <v>51779</v>
      </c>
      <c r="BD17" s="29">
        <f t="shared" si="7"/>
        <v>100344</v>
      </c>
      <c r="BG17" s="29">
        <f t="shared" si="8"/>
        <v>101593</v>
      </c>
      <c r="BJ17" s="31">
        <f t="shared" si="9"/>
        <v>131183</v>
      </c>
      <c r="BM17" s="31">
        <f t="shared" si="10"/>
        <v>140661.34999999998</v>
      </c>
      <c r="BP17" s="31" t="e">
        <f>(BA17+#REF!)</f>
        <v>#REF!</v>
      </c>
      <c r="BS17" s="31"/>
    </row>
    <row r="18" spans="1:71" s="27" customFormat="1" ht="15.75" customHeight="1">
      <c r="A18" s="102">
        <v>2</v>
      </c>
      <c r="B18" s="40">
        <v>7</v>
      </c>
      <c r="C18" s="59"/>
      <c r="D18" s="104">
        <v>50399</v>
      </c>
      <c r="E18" s="60">
        <f t="shared" si="17"/>
        <v>0.034993325803470476</v>
      </c>
      <c r="F18" s="59"/>
      <c r="G18" s="105">
        <f t="shared" si="18"/>
        <v>100798</v>
      </c>
      <c r="H18" s="106"/>
      <c r="I18" s="103">
        <v>8</v>
      </c>
      <c r="J18" s="127">
        <v>52435.666666666664</v>
      </c>
      <c r="K18" s="108">
        <v>322</v>
      </c>
      <c r="L18" s="109">
        <f t="shared" si="19"/>
        <v>52757.666666666664</v>
      </c>
      <c r="M18" s="60">
        <f t="shared" si="11"/>
        <v>0.03564861769998373</v>
      </c>
      <c r="N18" s="59"/>
      <c r="O18" s="105">
        <f t="shared" si="20"/>
        <v>105515.33333333333</v>
      </c>
      <c r="P18" s="59"/>
      <c r="Q18" s="105">
        <f t="shared" si="21"/>
        <v>2358.6666666666642</v>
      </c>
      <c r="R18" s="110">
        <f t="shared" si="22"/>
        <v>0.04679987036779826</v>
      </c>
      <c r="S18" s="106"/>
      <c r="T18" s="103">
        <v>9</v>
      </c>
      <c r="U18" s="127">
        <v>54608.33333333333</v>
      </c>
      <c r="V18" s="55">
        <v>627</v>
      </c>
      <c r="W18" s="81">
        <f t="shared" si="12"/>
        <v>55235.33333333333</v>
      </c>
      <c r="X18" s="60">
        <f t="shared" si="0"/>
        <v>0.03618706970403762</v>
      </c>
      <c r="Y18" s="59"/>
      <c r="Z18" s="105">
        <f t="shared" si="23"/>
        <v>110470.66666666666</v>
      </c>
      <c r="AA18" s="59"/>
      <c r="AB18" s="105">
        <f t="shared" si="13"/>
        <v>2477.6666666666642</v>
      </c>
      <c r="AC18" s="110">
        <f t="shared" si="14"/>
        <v>0.04696315859306384</v>
      </c>
      <c r="AD18" s="110"/>
      <c r="AE18" s="143" t="s">
        <v>76</v>
      </c>
      <c r="AF18" s="89" t="s">
        <v>55</v>
      </c>
      <c r="AG18" s="127">
        <v>56869</v>
      </c>
      <c r="AH18" s="55">
        <v>1030</v>
      </c>
      <c r="AI18" s="81">
        <f t="shared" si="15"/>
        <v>57899</v>
      </c>
      <c r="AJ18" s="59"/>
      <c r="AK18" s="105">
        <f t="shared" si="1"/>
        <v>115798</v>
      </c>
      <c r="AL18" s="59"/>
      <c r="AM18" s="105">
        <f t="shared" si="2"/>
        <v>2663.6666666666715</v>
      </c>
      <c r="AN18" s="110">
        <f t="shared" si="3"/>
        <v>0.04822396292228414</v>
      </c>
      <c r="AO18" s="59"/>
      <c r="AP18" s="105">
        <f t="shared" si="24"/>
        <v>7500</v>
      </c>
      <c r="AQ18" s="110">
        <f t="shared" si="25"/>
        <v>0.14881247643802456</v>
      </c>
      <c r="AR18" s="111" t="str">
        <f t="shared" si="16"/>
        <v>&lt;</v>
      </c>
      <c r="AS18" s="28"/>
      <c r="AT18" s="29">
        <f t="shared" si="26"/>
        <v>119878</v>
      </c>
      <c r="AV18" s="29">
        <f t="shared" si="4"/>
        <v>2040</v>
      </c>
      <c r="AW18" s="30">
        <f t="shared" si="5"/>
        <v>0.036520524893034256</v>
      </c>
      <c r="AY18" s="27" t="str">
        <f t="shared" si="27"/>
        <v>E</v>
      </c>
      <c r="BA18" s="29">
        <f t="shared" si="6"/>
        <v>53819</v>
      </c>
      <c r="BD18" s="29">
        <f t="shared" si="7"/>
        <v>102384</v>
      </c>
      <c r="BG18" s="29">
        <f t="shared" si="8"/>
        <v>103633</v>
      </c>
      <c r="BJ18" s="31">
        <f t="shared" si="9"/>
        <v>133223</v>
      </c>
      <c r="BM18" s="31">
        <f t="shared" si="10"/>
        <v>142701.34999999998</v>
      </c>
      <c r="BP18" s="31" t="e">
        <f>(BA18+#REF!)</f>
        <v>#REF!</v>
      </c>
      <c r="BS18" s="31"/>
    </row>
    <row r="19" spans="1:71" s="27" customFormat="1" ht="15.75" customHeight="1">
      <c r="A19" s="102">
        <v>0</v>
      </c>
      <c r="B19" s="40">
        <v>8</v>
      </c>
      <c r="C19" s="59"/>
      <c r="D19" s="104">
        <v>52485</v>
      </c>
      <c r="E19" s="60">
        <f t="shared" si="17"/>
        <v>0.04138971011329584</v>
      </c>
      <c r="F19" s="59"/>
      <c r="G19" s="105">
        <f t="shared" si="18"/>
        <v>0</v>
      </c>
      <c r="H19" s="106"/>
      <c r="I19" s="103">
        <v>9</v>
      </c>
      <c r="J19" s="127">
        <v>54506.333333333336</v>
      </c>
      <c r="K19" s="108">
        <v>322</v>
      </c>
      <c r="L19" s="109">
        <f t="shared" si="19"/>
        <v>54828.333333333336</v>
      </c>
      <c r="M19" s="60">
        <f t="shared" si="11"/>
        <v>0.039248640008087365</v>
      </c>
      <c r="N19" s="59"/>
      <c r="O19" s="105">
        <f t="shared" si="20"/>
        <v>0</v>
      </c>
      <c r="P19" s="59"/>
      <c r="Q19" s="105">
        <f t="shared" si="21"/>
        <v>2343.3333333333358</v>
      </c>
      <c r="R19" s="110">
        <f t="shared" si="22"/>
        <v>0.04464767711409614</v>
      </c>
      <c r="S19" s="106"/>
      <c r="T19" s="103">
        <v>10</v>
      </c>
      <c r="U19" s="127">
        <v>56663.66666666667</v>
      </c>
      <c r="V19" s="55">
        <v>626</v>
      </c>
      <c r="W19" s="81">
        <f t="shared" si="12"/>
        <v>57289.66666666667</v>
      </c>
      <c r="X19" s="60">
        <f t="shared" si="0"/>
        <v>0.037192376860222476</v>
      </c>
      <c r="Y19" s="59"/>
      <c r="Z19" s="105">
        <f t="shared" si="23"/>
        <v>0</v>
      </c>
      <c r="AA19" s="59"/>
      <c r="AB19" s="105">
        <f t="shared" si="13"/>
        <v>2461.3333333333358</v>
      </c>
      <c r="AC19" s="110">
        <f t="shared" si="14"/>
        <v>0.044891631455755886</v>
      </c>
      <c r="AD19" s="110"/>
      <c r="AE19" s="143" t="s">
        <v>77</v>
      </c>
      <c r="AF19" s="89" t="s">
        <v>56</v>
      </c>
      <c r="AG19" s="127">
        <v>58909</v>
      </c>
      <c r="AH19" s="55">
        <v>1030</v>
      </c>
      <c r="AI19" s="81">
        <f t="shared" si="15"/>
        <v>59939</v>
      </c>
      <c r="AJ19" s="59"/>
      <c r="AK19" s="105">
        <f t="shared" si="1"/>
        <v>0</v>
      </c>
      <c r="AL19" s="59"/>
      <c r="AM19" s="105">
        <f t="shared" si="2"/>
        <v>2649.3333333333285</v>
      </c>
      <c r="AN19" s="110">
        <f t="shared" si="3"/>
        <v>0.046244523445182</v>
      </c>
      <c r="AO19" s="59"/>
      <c r="AP19" s="105">
        <f t="shared" si="24"/>
        <v>7454</v>
      </c>
      <c r="AQ19" s="110">
        <f t="shared" si="25"/>
        <v>0.14202152996094122</v>
      </c>
      <c r="AR19" s="111" t="str">
        <f t="shared" si="16"/>
        <v> </v>
      </c>
      <c r="AS19" s="28"/>
      <c r="AT19" s="29">
        <f t="shared" si="26"/>
        <v>0</v>
      </c>
      <c r="AV19" s="29">
        <f t="shared" si="4"/>
        <v>2040</v>
      </c>
      <c r="AW19" s="30">
        <f t="shared" si="5"/>
        <v>0.0352337691497262</v>
      </c>
      <c r="AY19" s="27" t="str">
        <f t="shared" si="27"/>
        <v>F</v>
      </c>
      <c r="BA19" s="29">
        <f t="shared" si="6"/>
        <v>55859</v>
      </c>
      <c r="BD19" s="29">
        <f t="shared" si="7"/>
        <v>104424</v>
      </c>
      <c r="BG19" s="29">
        <f t="shared" si="8"/>
        <v>105673</v>
      </c>
      <c r="BJ19" s="31">
        <f t="shared" si="9"/>
        <v>135263</v>
      </c>
      <c r="BM19" s="31">
        <f t="shared" si="10"/>
        <v>144741.34999999998</v>
      </c>
      <c r="BP19" s="31" t="e">
        <f>(BA19+#REF!)</f>
        <v>#REF!</v>
      </c>
      <c r="BS19" s="31"/>
    </row>
    <row r="20" spans="1:71" s="27" customFormat="1" ht="15.75" customHeight="1">
      <c r="A20" s="102">
        <v>0</v>
      </c>
      <c r="B20" s="40">
        <v>9</v>
      </c>
      <c r="C20" s="59"/>
      <c r="D20" s="104">
        <v>54857</v>
      </c>
      <c r="E20" s="60">
        <f t="shared" si="17"/>
        <v>0.045193864913784854</v>
      </c>
      <c r="F20" s="59"/>
      <c r="G20" s="105">
        <f t="shared" si="18"/>
        <v>0</v>
      </c>
      <c r="H20" s="106"/>
      <c r="I20" s="103">
        <v>10</v>
      </c>
      <c r="J20" s="127">
        <v>56767.666666666664</v>
      </c>
      <c r="K20" s="108">
        <v>321</v>
      </c>
      <c r="L20" s="109">
        <f t="shared" si="19"/>
        <v>57088.666666666664</v>
      </c>
      <c r="M20" s="60">
        <f t="shared" si="11"/>
        <v>0.04122564367571502</v>
      </c>
      <c r="N20" s="59"/>
      <c r="O20" s="105">
        <f t="shared" si="20"/>
        <v>0</v>
      </c>
      <c r="P20" s="59"/>
      <c r="Q20" s="105">
        <f t="shared" si="21"/>
        <v>2231.6666666666642</v>
      </c>
      <c r="R20" s="110">
        <f t="shared" si="22"/>
        <v>0.04068152955259428</v>
      </c>
      <c r="S20" s="106"/>
      <c r="T20" s="103">
        <v>11</v>
      </c>
      <c r="U20" s="127">
        <v>58814.33333333333</v>
      </c>
      <c r="V20" s="55">
        <v>626</v>
      </c>
      <c r="W20" s="81">
        <f t="shared" si="12"/>
        <v>59440.33333333333</v>
      </c>
      <c r="X20" s="60">
        <f t="shared" si="0"/>
        <v>0.03754021958584719</v>
      </c>
      <c r="Y20" s="59"/>
      <c r="Z20" s="105">
        <f t="shared" si="23"/>
        <v>0</v>
      </c>
      <c r="AA20" s="59"/>
      <c r="AB20" s="105">
        <f t="shared" si="13"/>
        <v>2351.6666666666642</v>
      </c>
      <c r="AC20" s="110">
        <f t="shared" si="14"/>
        <v>0.04119323158128287</v>
      </c>
      <c r="AD20" s="110"/>
      <c r="AE20" s="143" t="s">
        <v>78</v>
      </c>
      <c r="AF20" s="89" t="s">
        <v>57</v>
      </c>
      <c r="AG20" s="127">
        <v>60949</v>
      </c>
      <c r="AH20" s="55">
        <v>1029</v>
      </c>
      <c r="AI20" s="81">
        <f t="shared" si="15"/>
        <v>61978</v>
      </c>
      <c r="AJ20" s="59"/>
      <c r="AK20" s="105">
        <f t="shared" si="1"/>
        <v>0</v>
      </c>
      <c r="AL20" s="59"/>
      <c r="AM20" s="105">
        <f t="shared" si="2"/>
        <v>2537.6666666666715</v>
      </c>
      <c r="AN20" s="110">
        <f t="shared" si="3"/>
        <v>0.04269267220349827</v>
      </c>
      <c r="AO20" s="59"/>
      <c r="AP20" s="105">
        <f t="shared" si="24"/>
        <v>7121</v>
      </c>
      <c r="AQ20" s="110">
        <f t="shared" si="25"/>
        <v>0.1298102338808174</v>
      </c>
      <c r="AR20" s="111" t="str">
        <f t="shared" si="16"/>
        <v> </v>
      </c>
      <c r="AS20" s="28"/>
      <c r="AT20" s="29">
        <f t="shared" si="26"/>
        <v>0</v>
      </c>
      <c r="AV20" s="29">
        <f t="shared" si="4"/>
        <v>2039</v>
      </c>
      <c r="AW20" s="30">
        <f t="shared" si="5"/>
        <v>0.03401791821685385</v>
      </c>
      <c r="AY20" s="27" t="str">
        <f t="shared" si="27"/>
        <v>G</v>
      </c>
      <c r="BA20" s="29">
        <f t="shared" si="6"/>
        <v>57899</v>
      </c>
      <c r="BD20" s="29">
        <f t="shared" si="7"/>
        <v>106464</v>
      </c>
      <c r="BG20" s="29">
        <f t="shared" si="8"/>
        <v>107713</v>
      </c>
      <c r="BJ20" s="31">
        <f t="shared" si="9"/>
        <v>137303</v>
      </c>
      <c r="BM20" s="31">
        <f t="shared" si="10"/>
        <v>146781.34999999998</v>
      </c>
      <c r="BP20" s="31" t="e">
        <f>(BA20+#REF!)</f>
        <v>#REF!</v>
      </c>
      <c r="BS20" s="31"/>
    </row>
    <row r="21" spans="1:71" s="27" customFormat="1" ht="15.75" customHeight="1">
      <c r="A21" s="102">
        <v>0</v>
      </c>
      <c r="B21" s="40">
        <v>10</v>
      </c>
      <c r="C21" s="59"/>
      <c r="D21" s="104">
        <v>56777</v>
      </c>
      <c r="E21" s="60">
        <f t="shared" si="17"/>
        <v>0.03500009114607061</v>
      </c>
      <c r="F21" s="59"/>
      <c r="G21" s="105">
        <f t="shared" si="18"/>
        <v>0</v>
      </c>
      <c r="H21" s="106"/>
      <c r="I21" s="103">
        <v>11</v>
      </c>
      <c r="J21" s="127">
        <v>58900</v>
      </c>
      <c r="K21" s="108">
        <v>322</v>
      </c>
      <c r="L21" s="109">
        <f t="shared" si="19"/>
        <v>59222</v>
      </c>
      <c r="M21" s="60">
        <f t="shared" si="11"/>
        <v>0.037368771384863386</v>
      </c>
      <c r="N21" s="59"/>
      <c r="O21" s="105">
        <f t="shared" si="20"/>
        <v>0</v>
      </c>
      <c r="P21" s="59"/>
      <c r="Q21" s="105">
        <f t="shared" si="21"/>
        <v>2445</v>
      </c>
      <c r="R21" s="110">
        <f t="shared" si="22"/>
        <v>0.043063212216214314</v>
      </c>
      <c r="S21" s="106"/>
      <c r="T21" s="103">
        <v>12</v>
      </c>
      <c r="U21" s="127">
        <v>61159</v>
      </c>
      <c r="V21" s="55">
        <v>626</v>
      </c>
      <c r="W21" s="81">
        <f t="shared" si="12"/>
        <v>61785</v>
      </c>
      <c r="X21" s="60">
        <f t="shared" si="0"/>
        <v>0.03944571867587121</v>
      </c>
      <c r="Y21" s="59"/>
      <c r="Z21" s="105">
        <f t="shared" si="23"/>
        <v>0</v>
      </c>
      <c r="AA21" s="59"/>
      <c r="AB21" s="105">
        <f t="shared" si="13"/>
        <v>2563</v>
      </c>
      <c r="AC21" s="110">
        <f t="shared" si="14"/>
        <v>0.043277835939346865</v>
      </c>
      <c r="AD21" s="110"/>
      <c r="AE21" s="143" t="s">
        <v>79</v>
      </c>
      <c r="AF21" s="89" t="s">
        <v>58</v>
      </c>
      <c r="AG21" s="127">
        <v>63506</v>
      </c>
      <c r="AH21" s="55">
        <v>1030</v>
      </c>
      <c r="AI21" s="81">
        <f t="shared" si="15"/>
        <v>64536</v>
      </c>
      <c r="AJ21" s="59"/>
      <c r="AK21" s="105">
        <f t="shared" si="1"/>
        <v>0</v>
      </c>
      <c r="AL21" s="59"/>
      <c r="AM21" s="105">
        <f t="shared" si="2"/>
        <v>2751</v>
      </c>
      <c r="AN21" s="110">
        <f t="shared" si="3"/>
        <v>0.04452537023549405</v>
      </c>
      <c r="AO21" s="59"/>
      <c r="AP21" s="105">
        <f t="shared" si="24"/>
        <v>7759</v>
      </c>
      <c r="AQ21" s="110">
        <f t="shared" si="25"/>
        <v>0.1366574493192666</v>
      </c>
      <c r="AR21" s="111" t="str">
        <f t="shared" si="16"/>
        <v> </v>
      </c>
      <c r="AS21" s="28"/>
      <c r="AT21" s="29">
        <f t="shared" si="26"/>
        <v>0</v>
      </c>
      <c r="AV21" s="29">
        <f t="shared" si="4"/>
        <v>2558</v>
      </c>
      <c r="AW21" s="30">
        <f t="shared" si="5"/>
        <v>0.04127270967117358</v>
      </c>
      <c r="AY21" s="27" t="str">
        <f t="shared" si="27"/>
        <v>H</v>
      </c>
      <c r="BA21" s="29">
        <f t="shared" si="6"/>
        <v>59939</v>
      </c>
      <c r="BD21" s="29">
        <f t="shared" si="7"/>
        <v>108504</v>
      </c>
      <c r="BG21" s="29">
        <f t="shared" si="8"/>
        <v>109753</v>
      </c>
      <c r="BJ21" s="31">
        <f t="shared" si="9"/>
        <v>139343</v>
      </c>
      <c r="BM21" s="31">
        <f t="shared" si="10"/>
        <v>148821.34999999998</v>
      </c>
      <c r="BP21" s="31" t="e">
        <f>(BA21+#REF!)</f>
        <v>#REF!</v>
      </c>
      <c r="BS21" s="31"/>
    </row>
    <row r="22" spans="1:71" s="27" customFormat="1" ht="15.75" customHeight="1">
      <c r="A22" s="102">
        <v>2</v>
      </c>
      <c r="B22" s="40">
        <v>11</v>
      </c>
      <c r="C22" s="59"/>
      <c r="D22" s="104">
        <v>59193</v>
      </c>
      <c r="E22" s="60">
        <f t="shared" si="17"/>
        <v>0.04255244200996877</v>
      </c>
      <c r="F22" s="59"/>
      <c r="G22" s="105">
        <f t="shared" si="18"/>
        <v>118386</v>
      </c>
      <c r="H22" s="106"/>
      <c r="I22" s="103">
        <v>12</v>
      </c>
      <c r="J22" s="127">
        <v>61363</v>
      </c>
      <c r="K22" s="108">
        <v>321</v>
      </c>
      <c r="L22" s="109">
        <f t="shared" si="19"/>
        <v>61684</v>
      </c>
      <c r="M22" s="60">
        <f t="shared" si="11"/>
        <v>0.04157238863935708</v>
      </c>
      <c r="N22" s="59"/>
      <c r="O22" s="105">
        <f t="shared" si="20"/>
        <v>123368</v>
      </c>
      <c r="P22" s="59"/>
      <c r="Q22" s="105">
        <f t="shared" si="21"/>
        <v>2491</v>
      </c>
      <c r="R22" s="110">
        <f t="shared" si="22"/>
        <v>0.04208267869511598</v>
      </c>
      <c r="S22" s="106"/>
      <c r="T22" s="103">
        <v>13</v>
      </c>
      <c r="U22" s="127">
        <v>63669</v>
      </c>
      <c r="V22" s="55">
        <v>626</v>
      </c>
      <c r="W22" s="81">
        <f t="shared" si="12"/>
        <v>64295</v>
      </c>
      <c r="X22" s="60">
        <f t="shared" si="0"/>
        <v>0.040624747106903</v>
      </c>
      <c r="Y22" s="59"/>
      <c r="Z22" s="105">
        <f t="shared" si="23"/>
        <v>128590</v>
      </c>
      <c r="AA22" s="59"/>
      <c r="AB22" s="105">
        <f t="shared" si="13"/>
        <v>2611</v>
      </c>
      <c r="AC22" s="110">
        <f t="shared" si="14"/>
        <v>0.0423286427598729</v>
      </c>
      <c r="AD22" s="110"/>
      <c r="AE22" s="143" t="s">
        <v>80</v>
      </c>
      <c r="AF22" s="89" t="s">
        <v>59</v>
      </c>
      <c r="AG22" s="127">
        <v>66063</v>
      </c>
      <c r="AH22" s="55">
        <v>1029</v>
      </c>
      <c r="AI22" s="81">
        <f t="shared" si="15"/>
        <v>67092</v>
      </c>
      <c r="AJ22" s="59"/>
      <c r="AK22" s="105">
        <f t="shared" si="1"/>
        <v>134184</v>
      </c>
      <c r="AL22" s="59"/>
      <c r="AM22" s="105">
        <f t="shared" si="2"/>
        <v>2797</v>
      </c>
      <c r="AN22" s="110">
        <f t="shared" si="3"/>
        <v>0.043502605179251884</v>
      </c>
      <c r="AO22" s="59"/>
      <c r="AP22" s="105">
        <f t="shared" si="24"/>
        <v>7899</v>
      </c>
      <c r="AQ22" s="110">
        <f t="shared" si="25"/>
        <v>0.1334448330039025</v>
      </c>
      <c r="AR22" s="111" t="str">
        <f t="shared" si="16"/>
        <v>&lt;</v>
      </c>
      <c r="AS22" s="28"/>
      <c r="AT22" s="29">
        <f t="shared" si="26"/>
        <v>139300</v>
      </c>
      <c r="AV22" s="29">
        <f t="shared" si="4"/>
        <v>2556</v>
      </c>
      <c r="AW22" s="30">
        <f t="shared" si="5"/>
        <v>0.03960580141316483</v>
      </c>
      <c r="AY22" s="27" t="str">
        <f t="shared" si="27"/>
        <v>I</v>
      </c>
      <c r="BA22" s="29">
        <f t="shared" si="6"/>
        <v>61978</v>
      </c>
      <c r="BD22" s="29">
        <f t="shared" si="7"/>
        <v>110543</v>
      </c>
      <c r="BG22" s="29">
        <f t="shared" si="8"/>
        <v>111792</v>
      </c>
      <c r="BJ22" s="31">
        <f t="shared" si="9"/>
        <v>141382</v>
      </c>
      <c r="BM22" s="31">
        <f t="shared" si="10"/>
        <v>150860.34999999998</v>
      </c>
      <c r="BP22" s="31" t="e">
        <f>(BA22+#REF!)</f>
        <v>#REF!</v>
      </c>
      <c r="BS22" s="31"/>
    </row>
    <row r="23" spans="1:71" s="27" customFormat="1" ht="15.75" customHeight="1">
      <c r="A23" s="102">
        <v>0</v>
      </c>
      <c r="B23" s="40">
        <v>12</v>
      </c>
      <c r="C23" s="59"/>
      <c r="D23" s="104">
        <v>61908</v>
      </c>
      <c r="E23" s="60">
        <f t="shared" si="17"/>
        <v>0.04586690993867526</v>
      </c>
      <c r="F23" s="59"/>
      <c r="G23" s="105">
        <f t="shared" si="18"/>
        <v>0</v>
      </c>
      <c r="H23" s="106"/>
      <c r="I23" s="103">
        <v>13</v>
      </c>
      <c r="J23" s="127">
        <v>64025.333333333336</v>
      </c>
      <c r="K23" s="108">
        <v>321</v>
      </c>
      <c r="L23" s="109">
        <f t="shared" si="19"/>
        <v>64346.333333333336</v>
      </c>
      <c r="M23" s="60">
        <f t="shared" si="11"/>
        <v>0.04316084127704656</v>
      </c>
      <c r="N23" s="59"/>
      <c r="O23" s="105">
        <f t="shared" si="20"/>
        <v>0</v>
      </c>
      <c r="P23" s="59"/>
      <c r="Q23" s="105">
        <f t="shared" si="21"/>
        <v>2438.3333333333358</v>
      </c>
      <c r="R23" s="110">
        <f t="shared" si="22"/>
        <v>0.03938640132669987</v>
      </c>
      <c r="S23" s="106"/>
      <c r="T23" s="103">
        <v>14</v>
      </c>
      <c r="U23" s="127">
        <v>66278.66666666667</v>
      </c>
      <c r="V23" s="55">
        <v>626</v>
      </c>
      <c r="W23" s="81">
        <f t="shared" si="12"/>
        <v>66904.66666666667</v>
      </c>
      <c r="X23" s="60">
        <f t="shared" si="0"/>
        <v>0.040588951966197495</v>
      </c>
      <c r="Y23" s="59"/>
      <c r="Z23" s="105">
        <f t="shared" si="23"/>
        <v>0</v>
      </c>
      <c r="AA23" s="59"/>
      <c r="AB23" s="105">
        <f t="shared" si="13"/>
        <v>2558.3333333333358</v>
      </c>
      <c r="AC23" s="110">
        <f t="shared" si="14"/>
        <v>0.03975880521552643</v>
      </c>
      <c r="AD23" s="110"/>
      <c r="AE23" s="143" t="s">
        <v>81</v>
      </c>
      <c r="AF23" s="89" t="s">
        <v>60</v>
      </c>
      <c r="AG23" s="127">
        <v>68620</v>
      </c>
      <c r="AH23" s="55">
        <v>1030</v>
      </c>
      <c r="AI23" s="81">
        <f t="shared" si="15"/>
        <v>69650</v>
      </c>
      <c r="AJ23" s="59"/>
      <c r="AK23" s="105">
        <f t="shared" si="1"/>
        <v>0</v>
      </c>
      <c r="AL23" s="59"/>
      <c r="AM23" s="105">
        <f t="shared" si="2"/>
        <v>2745.3333333333285</v>
      </c>
      <c r="AN23" s="110">
        <f t="shared" si="3"/>
        <v>0.04103351036798621</v>
      </c>
      <c r="AO23" s="59"/>
      <c r="AP23" s="105">
        <f t="shared" si="24"/>
        <v>7742</v>
      </c>
      <c r="AQ23" s="110">
        <f t="shared" si="25"/>
        <v>0.1250565355042967</v>
      </c>
      <c r="AR23" s="111" t="str">
        <f t="shared" si="16"/>
        <v> </v>
      </c>
      <c r="AS23" s="28"/>
      <c r="AT23" s="29">
        <f t="shared" si="26"/>
        <v>0</v>
      </c>
      <c r="AV23" s="29">
        <f t="shared" si="4"/>
        <v>2558</v>
      </c>
      <c r="AW23" s="30">
        <f t="shared" si="5"/>
        <v>0.038126751326536645</v>
      </c>
      <c r="AY23" s="27" t="str">
        <f t="shared" si="27"/>
        <v>J</v>
      </c>
      <c r="BA23" s="29">
        <f t="shared" si="6"/>
        <v>64536</v>
      </c>
      <c r="BD23" s="29">
        <f t="shared" si="7"/>
        <v>113101</v>
      </c>
      <c r="BG23" s="29">
        <f t="shared" si="8"/>
        <v>114350</v>
      </c>
      <c r="BJ23" s="31">
        <f t="shared" si="9"/>
        <v>143940</v>
      </c>
      <c r="BM23" s="31">
        <f t="shared" si="10"/>
        <v>153418.34999999998</v>
      </c>
      <c r="BP23" s="31" t="e">
        <f>(BA23+#REF!)</f>
        <v>#REF!</v>
      </c>
      <c r="BS23" s="31"/>
    </row>
    <row r="24" spans="1:71" s="27" customFormat="1" ht="15.75" customHeight="1">
      <c r="A24" s="102">
        <v>0</v>
      </c>
      <c r="B24" s="40">
        <v>13</v>
      </c>
      <c r="C24" s="59"/>
      <c r="D24" s="104">
        <v>65146</v>
      </c>
      <c r="E24" s="60"/>
      <c r="F24" s="59"/>
      <c r="G24" s="105">
        <f t="shared" si="18"/>
        <v>0</v>
      </c>
      <c r="H24" s="106"/>
      <c r="I24" s="103">
        <v>14</v>
      </c>
      <c r="J24" s="127">
        <v>67036.33333333333</v>
      </c>
      <c r="K24" s="108">
        <v>321</v>
      </c>
      <c r="L24" s="109">
        <f t="shared" si="19"/>
        <v>67357.33333333333</v>
      </c>
      <c r="M24" s="60"/>
      <c r="N24" s="59"/>
      <c r="O24" s="105">
        <f t="shared" si="20"/>
        <v>0</v>
      </c>
      <c r="P24" s="59"/>
      <c r="Q24" s="105">
        <f t="shared" si="21"/>
        <v>2211.3333333333285</v>
      </c>
      <c r="R24" s="110">
        <f t="shared" si="22"/>
        <v>0.03394426877065865</v>
      </c>
      <c r="S24" s="106"/>
      <c r="T24" s="103">
        <v>15</v>
      </c>
      <c r="U24" s="127">
        <v>69062.66666666666</v>
      </c>
      <c r="V24" s="55">
        <v>626</v>
      </c>
      <c r="W24" s="81">
        <f t="shared" si="12"/>
        <v>69688.66666666666</v>
      </c>
      <c r="X24" s="60"/>
      <c r="Y24" s="59"/>
      <c r="Z24" s="105">
        <f t="shared" si="23"/>
        <v>0</v>
      </c>
      <c r="AA24" s="59"/>
      <c r="AB24" s="105">
        <f t="shared" si="13"/>
        <v>2331.3333333333285</v>
      </c>
      <c r="AC24" s="110">
        <f t="shared" si="14"/>
        <v>0.034611425630468276</v>
      </c>
      <c r="AD24" s="110"/>
      <c r="AE24" s="143" t="s">
        <v>82</v>
      </c>
      <c r="AF24" s="89" t="s">
        <v>61</v>
      </c>
      <c r="AG24" s="127">
        <v>71177</v>
      </c>
      <c r="AH24" s="55">
        <v>1030</v>
      </c>
      <c r="AI24" s="81">
        <f t="shared" si="15"/>
        <v>72207</v>
      </c>
      <c r="AJ24" s="59"/>
      <c r="AK24" s="105">
        <f t="shared" si="1"/>
        <v>0</v>
      </c>
      <c r="AL24" s="59"/>
      <c r="AM24" s="105">
        <f t="shared" si="2"/>
        <v>2518.333333333343</v>
      </c>
      <c r="AN24" s="110">
        <f t="shared" si="3"/>
        <v>0.03613691370189333</v>
      </c>
      <c r="AO24" s="59"/>
      <c r="AP24" s="105">
        <f t="shared" si="24"/>
        <v>7061</v>
      </c>
      <c r="AQ24" s="110">
        <f t="shared" si="25"/>
        <v>0.10838731464710036</v>
      </c>
      <c r="AR24" s="111" t="str">
        <f t="shared" si="16"/>
        <v> </v>
      </c>
      <c r="AS24" s="28"/>
      <c r="AT24" s="29">
        <f t="shared" si="26"/>
        <v>0</v>
      </c>
      <c r="AV24" s="29"/>
      <c r="AW24" s="30"/>
      <c r="BA24" s="29"/>
      <c r="BD24" s="29"/>
      <c r="BG24" s="29"/>
      <c r="BJ24" s="31"/>
      <c r="BM24" s="31"/>
      <c r="BP24" s="31"/>
      <c r="BS24" s="31"/>
    </row>
    <row r="25" spans="1:71" s="27" customFormat="1" ht="15.75" customHeight="1">
      <c r="A25" s="102">
        <v>0</v>
      </c>
      <c r="B25" s="40">
        <v>14</v>
      </c>
      <c r="C25" s="59"/>
      <c r="D25" s="104">
        <v>67426</v>
      </c>
      <c r="E25" s="60"/>
      <c r="F25" s="59"/>
      <c r="G25" s="105">
        <f t="shared" si="18"/>
        <v>0</v>
      </c>
      <c r="H25" s="106"/>
      <c r="I25" s="103">
        <v>15</v>
      </c>
      <c r="J25" s="127">
        <v>69408.66666666667</v>
      </c>
      <c r="K25" s="108">
        <v>321</v>
      </c>
      <c r="L25" s="109">
        <f t="shared" si="19"/>
        <v>69729.66666666667</v>
      </c>
      <c r="M25" s="60"/>
      <c r="N25" s="59"/>
      <c r="O25" s="105">
        <f t="shared" si="20"/>
        <v>0</v>
      </c>
      <c r="P25" s="59"/>
      <c r="Q25" s="105">
        <f t="shared" si="21"/>
        <v>2303.6666666666715</v>
      </c>
      <c r="R25" s="110">
        <f t="shared" si="22"/>
        <v>0.034165850957593086</v>
      </c>
      <c r="S25" s="106"/>
      <c r="T25" s="103">
        <v>16</v>
      </c>
      <c r="U25" s="127">
        <v>71527.33333333334</v>
      </c>
      <c r="V25" s="55">
        <v>626</v>
      </c>
      <c r="W25" s="81">
        <f t="shared" si="12"/>
        <v>72153.33333333334</v>
      </c>
      <c r="X25" s="60"/>
      <c r="Y25" s="59"/>
      <c r="Z25" s="105">
        <f t="shared" si="23"/>
        <v>0</v>
      </c>
      <c r="AA25" s="59"/>
      <c r="AB25" s="105">
        <f t="shared" si="13"/>
        <v>2423.6666666666715</v>
      </c>
      <c r="AC25" s="110">
        <f t="shared" si="14"/>
        <v>0.034758041770838875</v>
      </c>
      <c r="AD25" s="110"/>
      <c r="AE25" s="143" t="s">
        <v>89</v>
      </c>
      <c r="AF25" s="89" t="s">
        <v>62</v>
      </c>
      <c r="AG25" s="127">
        <v>73734</v>
      </c>
      <c r="AH25" s="55">
        <v>1030</v>
      </c>
      <c r="AI25" s="81">
        <f t="shared" si="15"/>
        <v>74764</v>
      </c>
      <c r="AJ25" s="59"/>
      <c r="AK25" s="105">
        <f t="shared" si="1"/>
        <v>0</v>
      </c>
      <c r="AL25" s="59"/>
      <c r="AM25" s="105">
        <f t="shared" si="2"/>
        <v>2610.666666666657</v>
      </c>
      <c r="AN25" s="110">
        <f t="shared" si="3"/>
        <v>0.03618220456435355</v>
      </c>
      <c r="AO25" s="59"/>
      <c r="AP25" s="105">
        <f t="shared" si="24"/>
        <v>7338</v>
      </c>
      <c r="AQ25" s="110">
        <f t="shared" si="25"/>
        <v>0.10883042149912496</v>
      </c>
      <c r="AR25" s="111" t="str">
        <f t="shared" si="16"/>
        <v> </v>
      </c>
      <c r="AS25" s="28"/>
      <c r="AT25" s="29">
        <f t="shared" si="26"/>
        <v>0</v>
      </c>
      <c r="AV25" s="29"/>
      <c r="AW25" s="30"/>
      <c r="BA25" s="29"/>
      <c r="BD25" s="29"/>
      <c r="BG25" s="29"/>
      <c r="BJ25" s="31"/>
      <c r="BM25" s="31"/>
      <c r="BP25" s="31"/>
      <c r="BS25" s="31"/>
    </row>
    <row r="26" spans="1:71" s="27" customFormat="1" ht="15.75" customHeight="1">
      <c r="A26" s="102"/>
      <c r="B26" s="40"/>
      <c r="C26" s="59"/>
      <c r="D26" s="104"/>
      <c r="E26" s="60"/>
      <c r="F26" s="59"/>
      <c r="G26" s="105"/>
      <c r="H26" s="106"/>
      <c r="I26" s="103"/>
      <c r="J26" s="127"/>
      <c r="K26" s="108">
        <v>321</v>
      </c>
      <c r="L26" s="109"/>
      <c r="M26" s="60"/>
      <c r="N26" s="59"/>
      <c r="O26" s="105"/>
      <c r="P26" s="59"/>
      <c r="Q26" s="105"/>
      <c r="R26" s="110"/>
      <c r="S26" s="106"/>
      <c r="T26" s="112" t="s">
        <v>89</v>
      </c>
      <c r="U26" s="127">
        <v>73715</v>
      </c>
      <c r="V26" s="55">
        <v>626</v>
      </c>
      <c r="W26" s="81">
        <f t="shared" si="12"/>
        <v>74341</v>
      </c>
      <c r="X26" s="60"/>
      <c r="Y26" s="59"/>
      <c r="Z26" s="105">
        <f t="shared" si="23"/>
        <v>0</v>
      </c>
      <c r="AA26" s="59"/>
      <c r="AB26" s="105"/>
      <c r="AC26" s="110"/>
      <c r="AD26" s="110"/>
      <c r="AE26" s="143" t="s">
        <v>83</v>
      </c>
      <c r="AF26" s="89" t="s">
        <v>63</v>
      </c>
      <c r="AG26" s="127">
        <v>76291</v>
      </c>
      <c r="AH26" s="55">
        <v>1030</v>
      </c>
      <c r="AI26" s="81">
        <f t="shared" si="15"/>
        <v>77321</v>
      </c>
      <c r="AJ26" s="59"/>
      <c r="AK26" s="105">
        <f t="shared" si="1"/>
        <v>0</v>
      </c>
      <c r="AL26" s="59"/>
      <c r="AM26" s="105">
        <f>(AI26-W26)</f>
        <v>2980</v>
      </c>
      <c r="AN26" s="110">
        <f>(AM26/W26)</f>
        <v>0.04008555171439717</v>
      </c>
      <c r="AO26" s="59"/>
      <c r="AP26" s="105"/>
      <c r="AQ26" s="110"/>
      <c r="AR26" s="111"/>
      <c r="AS26" s="28"/>
      <c r="AT26" s="29">
        <f t="shared" si="26"/>
        <v>0</v>
      </c>
      <c r="AV26" s="29"/>
      <c r="AW26" s="30"/>
      <c r="AY26" s="27">
        <v>50000</v>
      </c>
      <c r="BA26" s="29"/>
      <c r="BD26" s="29"/>
      <c r="BG26" s="29"/>
      <c r="BJ26" s="31"/>
      <c r="BM26" s="31"/>
      <c r="BP26" s="31"/>
      <c r="BS26" s="31"/>
    </row>
    <row r="27" spans="1:71" s="27" customFormat="1" ht="15.75" customHeight="1">
      <c r="A27" s="102">
        <v>0</v>
      </c>
      <c r="B27" s="40">
        <v>15</v>
      </c>
      <c r="C27" s="59"/>
      <c r="D27" s="104">
        <v>70321</v>
      </c>
      <c r="E27" s="60"/>
      <c r="F27" s="59"/>
      <c r="G27" s="105">
        <f t="shared" si="18"/>
        <v>0</v>
      </c>
      <c r="H27" s="106"/>
      <c r="I27" s="103">
        <v>16</v>
      </c>
      <c r="J27" s="127">
        <v>73043.33333333333</v>
      </c>
      <c r="K27" s="108">
        <v>321</v>
      </c>
      <c r="L27" s="109">
        <f t="shared" si="19"/>
        <v>73364.33333333333</v>
      </c>
      <c r="M27" s="60"/>
      <c r="N27" s="59"/>
      <c r="O27" s="105">
        <f t="shared" si="20"/>
        <v>0</v>
      </c>
      <c r="P27" s="59"/>
      <c r="Q27" s="105">
        <f t="shared" si="21"/>
        <v>3043.3333333333285</v>
      </c>
      <c r="R27" s="110">
        <f t="shared" si="22"/>
        <v>0.04327773116612859</v>
      </c>
      <c r="S27" s="106"/>
      <c r="T27" s="103">
        <v>17</v>
      </c>
      <c r="U27" s="127">
        <v>75901.66666666666</v>
      </c>
      <c r="V27" s="55">
        <v>626</v>
      </c>
      <c r="W27" s="81">
        <f t="shared" si="12"/>
        <v>76527.66666666666</v>
      </c>
      <c r="X27" s="60"/>
      <c r="Y27" s="59"/>
      <c r="Z27" s="105">
        <f t="shared" si="23"/>
        <v>0</v>
      </c>
      <c r="AA27" s="59"/>
      <c r="AB27" s="105">
        <f t="shared" si="13"/>
        <v>3163.3333333333285</v>
      </c>
      <c r="AC27" s="110">
        <f t="shared" si="14"/>
        <v>0.04311813642414791</v>
      </c>
      <c r="AD27" s="110"/>
      <c r="AE27" s="143" t="s">
        <v>84</v>
      </c>
      <c r="AF27" s="89" t="s">
        <v>64</v>
      </c>
      <c r="AG27" s="127">
        <v>78848</v>
      </c>
      <c r="AH27" s="55">
        <v>1030</v>
      </c>
      <c r="AI27" s="81">
        <f t="shared" si="15"/>
        <v>79878</v>
      </c>
      <c r="AJ27" s="59"/>
      <c r="AK27" s="105">
        <f t="shared" si="1"/>
        <v>0</v>
      </c>
      <c r="AL27" s="59"/>
      <c r="AM27" s="105">
        <f t="shared" si="2"/>
        <v>3350.333333333343</v>
      </c>
      <c r="AN27" s="110">
        <f t="shared" si="3"/>
        <v>0.043779373908347005</v>
      </c>
      <c r="AO27" s="59"/>
      <c r="AP27" s="105">
        <f t="shared" si="24"/>
        <v>9557</v>
      </c>
      <c r="AQ27" s="110">
        <f t="shared" si="25"/>
        <v>0.13590534833122395</v>
      </c>
      <c r="AR27" s="111" t="str">
        <f t="shared" si="16"/>
        <v> </v>
      </c>
      <c r="AS27" s="28"/>
      <c r="AT27" s="29">
        <f t="shared" si="26"/>
        <v>0</v>
      </c>
      <c r="AV27" s="29"/>
      <c r="AW27" s="30"/>
      <c r="AY27" s="27">
        <v>52000</v>
      </c>
      <c r="BA27" s="29"/>
      <c r="BD27" s="29"/>
      <c r="BG27" s="29"/>
      <c r="BJ27" s="31"/>
      <c r="BM27" s="31"/>
      <c r="BP27" s="31"/>
      <c r="BS27" s="31"/>
    </row>
    <row r="28" spans="1:71" s="27" customFormat="1" ht="15.75" customHeight="1">
      <c r="A28" s="102">
        <v>0</v>
      </c>
      <c r="B28" s="40">
        <v>16</v>
      </c>
      <c r="C28" s="59"/>
      <c r="D28" s="104">
        <v>73318</v>
      </c>
      <c r="E28" s="60"/>
      <c r="F28" s="59"/>
      <c r="G28" s="105">
        <f t="shared" si="18"/>
        <v>0</v>
      </c>
      <c r="H28" s="106"/>
      <c r="I28" s="103">
        <v>17</v>
      </c>
      <c r="J28" s="127">
        <v>76013.66666666667</v>
      </c>
      <c r="K28" s="108">
        <v>321</v>
      </c>
      <c r="L28" s="109">
        <f t="shared" si="19"/>
        <v>76334.66666666667</v>
      </c>
      <c r="M28" s="60"/>
      <c r="N28" s="59"/>
      <c r="O28" s="105">
        <f t="shared" si="20"/>
        <v>0</v>
      </c>
      <c r="P28" s="59"/>
      <c r="Q28" s="105">
        <f t="shared" si="21"/>
        <v>3016.6666666666715</v>
      </c>
      <c r="R28" s="110">
        <f t="shared" si="22"/>
        <v>0.041144966674850264</v>
      </c>
      <c r="S28" s="106"/>
      <c r="T28" s="103">
        <v>18</v>
      </c>
      <c r="U28" s="127">
        <v>78664.33333333334</v>
      </c>
      <c r="V28" s="55">
        <v>626</v>
      </c>
      <c r="W28" s="81">
        <f t="shared" si="12"/>
        <v>79290.33333333334</v>
      </c>
      <c r="X28" s="60"/>
      <c r="Y28" s="59"/>
      <c r="Z28" s="105">
        <f t="shared" si="23"/>
        <v>0</v>
      </c>
      <c r="AA28" s="59"/>
      <c r="AB28" s="105">
        <f>(W28-L28)</f>
        <v>2955.6666666666715</v>
      </c>
      <c r="AC28" s="110">
        <f t="shared" si="14"/>
        <v>0.03871984768825005</v>
      </c>
      <c r="AD28" s="110"/>
      <c r="AE28" s="143" t="s">
        <v>69</v>
      </c>
      <c r="AF28" s="89" t="s">
        <v>65</v>
      </c>
      <c r="AG28" s="127">
        <v>81405</v>
      </c>
      <c r="AH28" s="55">
        <v>1029</v>
      </c>
      <c r="AI28" s="81">
        <f t="shared" si="15"/>
        <v>82434</v>
      </c>
      <c r="AJ28" s="59"/>
      <c r="AK28" s="105">
        <f t="shared" si="1"/>
        <v>0</v>
      </c>
      <c r="AL28" s="59"/>
      <c r="AM28" s="105">
        <f t="shared" si="2"/>
        <v>3143.666666666657</v>
      </c>
      <c r="AN28" s="110">
        <f t="shared" si="3"/>
        <v>0.039647540053222</v>
      </c>
      <c r="AO28" s="59"/>
      <c r="AP28" s="105">
        <f t="shared" si="24"/>
        <v>9116</v>
      </c>
      <c r="AQ28" s="110">
        <f t="shared" si="25"/>
        <v>0.1243350882457241</v>
      </c>
      <c r="AR28" s="111" t="str">
        <f t="shared" si="16"/>
        <v> </v>
      </c>
      <c r="AS28" s="28"/>
      <c r="AT28" s="29">
        <f t="shared" si="26"/>
        <v>0</v>
      </c>
      <c r="AV28" s="29"/>
      <c r="AW28" s="30"/>
      <c r="AY28" s="27">
        <v>54000</v>
      </c>
      <c r="BA28" s="29"/>
      <c r="BD28" s="29"/>
      <c r="BG28" s="29"/>
      <c r="BJ28" s="31"/>
      <c r="BM28" s="31"/>
      <c r="BP28" s="31"/>
      <c r="BS28" s="31"/>
    </row>
    <row r="29" spans="1:71" s="27" customFormat="1" ht="15.75" customHeight="1">
      <c r="A29" s="102">
        <v>0</v>
      </c>
      <c r="B29" s="40">
        <v>17</v>
      </c>
      <c r="C29" s="59"/>
      <c r="D29" s="104">
        <v>76420</v>
      </c>
      <c r="E29" s="60"/>
      <c r="F29" s="59"/>
      <c r="G29" s="105">
        <f t="shared" si="18"/>
        <v>0</v>
      </c>
      <c r="H29" s="106"/>
      <c r="I29" s="103">
        <v>18</v>
      </c>
      <c r="J29" s="127">
        <v>78419</v>
      </c>
      <c r="K29" s="108">
        <v>321</v>
      </c>
      <c r="L29" s="109">
        <f t="shared" si="19"/>
        <v>78740</v>
      </c>
      <c r="M29" s="60"/>
      <c r="N29" s="59"/>
      <c r="O29" s="105">
        <f t="shared" si="20"/>
        <v>0</v>
      </c>
      <c r="P29" s="59"/>
      <c r="Q29" s="105">
        <f t="shared" si="21"/>
        <v>2320</v>
      </c>
      <c r="R29" s="110">
        <f t="shared" si="22"/>
        <v>0.03035854488353834</v>
      </c>
      <c r="S29" s="106"/>
      <c r="T29" s="103">
        <v>19</v>
      </c>
      <c r="U29" s="127">
        <v>82036.81674999998</v>
      </c>
      <c r="V29" s="55">
        <v>626</v>
      </c>
      <c r="W29" s="81">
        <f t="shared" si="12"/>
        <v>82662.81674999998</v>
      </c>
      <c r="X29" s="60"/>
      <c r="Y29" s="59"/>
      <c r="Z29" s="105">
        <f t="shared" si="23"/>
        <v>0</v>
      </c>
      <c r="AA29" s="59"/>
      <c r="AB29" s="105">
        <f t="shared" si="13"/>
        <v>3922.8167499999836</v>
      </c>
      <c r="AC29" s="110">
        <f t="shared" si="14"/>
        <v>0.04981987236474452</v>
      </c>
      <c r="AD29" s="110"/>
      <c r="AE29" s="143" t="s">
        <v>85</v>
      </c>
      <c r="AF29" s="89" t="s">
        <v>66</v>
      </c>
      <c r="AG29" s="127">
        <v>83213</v>
      </c>
      <c r="AH29" s="55">
        <v>1029</v>
      </c>
      <c r="AI29" s="81">
        <f t="shared" si="15"/>
        <v>84242</v>
      </c>
      <c r="AJ29" s="59"/>
      <c r="AK29" s="105">
        <f t="shared" si="1"/>
        <v>0</v>
      </c>
      <c r="AL29" s="59"/>
      <c r="AM29" s="105">
        <f t="shared" si="2"/>
        <v>1579.1832500000164</v>
      </c>
      <c r="AN29" s="110">
        <f t="shared" si="3"/>
        <v>0.01910391288474956</v>
      </c>
      <c r="AO29" s="59"/>
      <c r="AP29" s="105">
        <f t="shared" si="24"/>
        <v>7822</v>
      </c>
      <c r="AQ29" s="110">
        <f t="shared" si="25"/>
        <v>0.10235540434441245</v>
      </c>
      <c r="AR29" s="111" t="str">
        <f t="shared" si="16"/>
        <v> </v>
      </c>
      <c r="AS29" s="28"/>
      <c r="AT29" s="29">
        <f t="shared" si="26"/>
        <v>0</v>
      </c>
      <c r="AV29" s="29"/>
      <c r="AW29" s="109"/>
      <c r="AY29" s="27">
        <v>55500</v>
      </c>
      <c r="BA29" s="29"/>
      <c r="BD29" s="29"/>
      <c r="BG29" s="29"/>
      <c r="BJ29" s="31"/>
      <c r="BM29" s="31"/>
      <c r="BP29" s="31"/>
      <c r="BS29" s="31"/>
    </row>
    <row r="30" spans="1:71" s="27" customFormat="1" ht="15.75" customHeight="1">
      <c r="A30" s="102">
        <v>0</v>
      </c>
      <c r="B30" s="40">
        <v>18</v>
      </c>
      <c r="C30" s="59"/>
      <c r="D30" s="104">
        <v>79630</v>
      </c>
      <c r="E30" s="60"/>
      <c r="F30" s="59"/>
      <c r="G30" s="105">
        <f t="shared" si="18"/>
        <v>0</v>
      </c>
      <c r="H30" s="106"/>
      <c r="I30" s="103">
        <v>19</v>
      </c>
      <c r="J30" s="127">
        <v>80824.45</v>
      </c>
      <c r="K30" s="108">
        <v>322</v>
      </c>
      <c r="L30" s="109">
        <f t="shared" si="19"/>
        <v>81146.45</v>
      </c>
      <c r="M30" s="60"/>
      <c r="N30" s="59"/>
      <c r="O30" s="105">
        <f t="shared" si="20"/>
        <v>0</v>
      </c>
      <c r="P30" s="59"/>
      <c r="Q30" s="105">
        <f t="shared" si="21"/>
        <v>1516.449999999997</v>
      </c>
      <c r="R30" s="110">
        <f t="shared" si="22"/>
        <v>0.019043702122315674</v>
      </c>
      <c r="S30" s="106"/>
      <c r="T30" s="112" t="s">
        <v>69</v>
      </c>
      <c r="U30" s="127">
        <v>82036.81674999998</v>
      </c>
      <c r="V30" s="55">
        <v>626</v>
      </c>
      <c r="W30" s="81">
        <f t="shared" si="12"/>
        <v>82662.81674999998</v>
      </c>
      <c r="X30" s="60"/>
      <c r="Y30" s="59"/>
      <c r="Z30" s="105">
        <f t="shared" si="23"/>
        <v>0</v>
      </c>
      <c r="AA30" s="59"/>
      <c r="AB30" s="105">
        <f t="shared" si="13"/>
        <v>1516.3667499999865</v>
      </c>
      <c r="AC30" s="110">
        <f t="shared" si="14"/>
        <v>0.01868679098099777</v>
      </c>
      <c r="AD30" s="110"/>
      <c r="AE30" s="143" t="s">
        <v>85</v>
      </c>
      <c r="AF30" s="89" t="s">
        <v>66</v>
      </c>
      <c r="AG30" s="127">
        <v>83213.34999999999</v>
      </c>
      <c r="AH30" s="55">
        <v>1029</v>
      </c>
      <c r="AI30" s="81">
        <f t="shared" si="15"/>
        <v>84242.34999999999</v>
      </c>
      <c r="AJ30" s="59"/>
      <c r="AK30" s="105">
        <f t="shared" si="1"/>
        <v>0</v>
      </c>
      <c r="AL30" s="59"/>
      <c r="AM30" s="105">
        <f t="shared" si="2"/>
        <v>1579.5332500000077</v>
      </c>
      <c r="AN30" s="110">
        <f t="shared" si="3"/>
        <v>0.019108146952904408</v>
      </c>
      <c r="AO30" s="59"/>
      <c r="AP30" s="105">
        <f t="shared" si="24"/>
        <v>4612.349999999991</v>
      </c>
      <c r="AQ30" s="110">
        <f t="shared" si="25"/>
        <v>0.057922265477834876</v>
      </c>
      <c r="AR30" s="111" t="str">
        <f t="shared" si="16"/>
        <v> </v>
      </c>
      <c r="AS30" s="28"/>
      <c r="AT30" s="29">
        <f>(A30*AI30)</f>
        <v>0</v>
      </c>
      <c r="AV30" s="29"/>
      <c r="AW30" s="109"/>
      <c r="AY30" s="27">
        <v>57850</v>
      </c>
      <c r="BA30" s="29"/>
      <c r="BD30" s="29"/>
      <c r="BG30" s="29"/>
      <c r="BJ30" s="31"/>
      <c r="BM30" s="31"/>
      <c r="BP30" s="31"/>
      <c r="BS30" s="31"/>
    </row>
    <row r="31" spans="1:51" s="27" customFormat="1" ht="15.75" customHeight="1">
      <c r="A31" s="114">
        <f>SUM(A12:A30)</f>
        <v>5</v>
      </c>
      <c r="B31" s="59"/>
      <c r="C31" s="59"/>
      <c r="D31" s="115"/>
      <c r="E31" s="116"/>
      <c r="F31" s="59"/>
      <c r="G31" s="117">
        <f>SUM(G12:G30)</f>
        <v>264641</v>
      </c>
      <c r="H31" s="59"/>
      <c r="I31" s="59"/>
      <c r="J31" s="118"/>
      <c r="K31" s="108"/>
      <c r="L31" s="115"/>
      <c r="M31" s="116"/>
      <c r="N31" s="59"/>
      <c r="O31" s="117">
        <f>SUM(O12:O30)</f>
        <v>276306.3333333333</v>
      </c>
      <c r="P31" s="59"/>
      <c r="Q31" s="59"/>
      <c r="R31" s="59"/>
      <c r="S31" s="59"/>
      <c r="T31" s="59"/>
      <c r="U31" s="119"/>
      <c r="V31" s="108"/>
      <c r="W31" s="115"/>
      <c r="X31" s="59"/>
      <c r="Y31" s="59"/>
      <c r="Z31" s="117">
        <f>SUM(Z11:Z30)</f>
        <v>288567.6666666666</v>
      </c>
      <c r="AA31" s="59"/>
      <c r="AB31" s="59"/>
      <c r="AC31" s="59"/>
      <c r="AD31" s="59"/>
      <c r="AE31" s="59"/>
      <c r="AF31" s="59"/>
      <c r="AG31" s="59"/>
      <c r="AH31" s="108"/>
      <c r="AI31" s="115"/>
      <c r="AJ31" s="59"/>
      <c r="AK31" s="117">
        <f>SUM(AK10:AK30)</f>
        <v>301761</v>
      </c>
      <c r="AL31" s="59"/>
      <c r="AM31" s="59"/>
      <c r="AN31" s="59"/>
      <c r="AO31" s="59"/>
      <c r="AP31" s="59"/>
      <c r="AQ31" s="59"/>
      <c r="AR31" s="59"/>
      <c r="AT31" s="120">
        <f>SUM(AT12:AT30)</f>
        <v>312997</v>
      </c>
      <c r="AW31" s="109"/>
      <c r="AY31" s="27">
        <v>60200</v>
      </c>
    </row>
    <row r="32" spans="1:56" s="27" customFormat="1" ht="15.75" customHeight="1">
      <c r="A32" s="121"/>
      <c r="B32" s="59"/>
      <c r="C32" s="59"/>
      <c r="D32" s="115"/>
      <c r="E32" s="116"/>
      <c r="F32" s="59"/>
      <c r="G32" s="122"/>
      <c r="H32" s="59"/>
      <c r="I32" s="59"/>
      <c r="J32" s="118"/>
      <c r="K32" s="108"/>
      <c r="L32" s="115"/>
      <c r="M32" s="116"/>
      <c r="N32" s="59"/>
      <c r="O32" s="122"/>
      <c r="P32" s="59"/>
      <c r="Q32" s="59"/>
      <c r="R32" s="59"/>
      <c r="S32" s="59"/>
      <c r="T32" s="59"/>
      <c r="U32" s="59"/>
      <c r="V32" s="108"/>
      <c r="W32" s="115"/>
      <c r="X32" s="59"/>
      <c r="Y32" s="59"/>
      <c r="Z32" s="122"/>
      <c r="AA32" s="59"/>
      <c r="AB32" s="59"/>
      <c r="AC32" s="59"/>
      <c r="AD32" s="59"/>
      <c r="AE32" s="59"/>
      <c r="AF32" s="59"/>
      <c r="AG32" s="59"/>
      <c r="AH32" s="108"/>
      <c r="AI32" s="115"/>
      <c r="AJ32" s="59"/>
      <c r="AK32" s="122"/>
      <c r="AL32" s="59"/>
      <c r="AM32" s="59"/>
      <c r="AN32" s="59"/>
      <c r="AO32" s="59"/>
      <c r="AP32" s="59"/>
      <c r="AQ32" s="59"/>
      <c r="AR32" s="59"/>
      <c r="AT32" s="123"/>
      <c r="AW32" s="109"/>
      <c r="BA32" s="109"/>
      <c r="BD32" s="124"/>
    </row>
    <row r="33" spans="2:56" s="126" customFormat="1" ht="15.75" customHeight="1">
      <c r="B33" s="59"/>
      <c r="C33" s="59"/>
      <c r="D33" s="115"/>
      <c r="E33" s="59"/>
      <c r="F33" s="59"/>
      <c r="G33" s="59"/>
      <c r="H33" s="59"/>
      <c r="I33" s="59"/>
      <c r="J33" s="118"/>
      <c r="K33" s="108"/>
      <c r="L33" s="115"/>
      <c r="M33" s="59"/>
      <c r="N33" s="59"/>
      <c r="O33" s="59"/>
      <c r="P33" s="59"/>
      <c r="Q33" s="59"/>
      <c r="R33" s="59"/>
      <c r="S33" s="59"/>
      <c r="T33" s="59"/>
      <c r="U33" s="59"/>
      <c r="V33" s="108"/>
      <c r="W33" s="115"/>
      <c r="X33" s="59"/>
      <c r="Y33" s="59"/>
      <c r="Z33" s="59"/>
      <c r="AA33" s="59"/>
      <c r="AB33" s="59"/>
      <c r="AC33" s="59"/>
      <c r="AD33" s="59"/>
      <c r="AE33" s="59"/>
      <c r="AF33" s="112"/>
      <c r="AG33" s="113"/>
      <c r="AH33" s="108"/>
      <c r="AI33" s="109"/>
      <c r="AJ33" s="59"/>
      <c r="AK33" s="59"/>
      <c r="AL33" s="59"/>
      <c r="AM33" s="59"/>
      <c r="AN33" s="59"/>
      <c r="AO33" s="59"/>
      <c r="AP33" s="59"/>
      <c r="AQ33" s="59"/>
      <c r="AR33" s="59"/>
      <c r="AS33" s="27"/>
      <c r="AT33" s="27"/>
      <c r="BA33" s="109"/>
      <c r="BD33" s="124"/>
    </row>
    <row r="34" spans="1:56" s="126" customFormat="1" ht="15.75" customHeight="1">
      <c r="A34" s="125" t="s">
        <v>37</v>
      </c>
      <c r="B34" s="59"/>
      <c r="C34" s="59"/>
      <c r="D34" s="115"/>
      <c r="E34" s="59"/>
      <c r="F34" s="59"/>
      <c r="G34" s="59"/>
      <c r="H34" s="59"/>
      <c r="I34" s="59"/>
      <c r="J34" s="118"/>
      <c r="K34" s="108"/>
      <c r="L34" s="115"/>
      <c r="M34" s="59"/>
      <c r="N34" s="59"/>
      <c r="O34" s="59"/>
      <c r="P34" s="59"/>
      <c r="Q34" s="59"/>
      <c r="R34" s="59"/>
      <c r="S34" s="59"/>
      <c r="T34" s="53"/>
      <c r="U34" s="127"/>
      <c r="V34" s="108">
        <v>535</v>
      </c>
      <c r="W34" s="109"/>
      <c r="X34" s="105"/>
      <c r="Y34" s="59"/>
      <c r="Z34" s="59"/>
      <c r="AA34" s="59"/>
      <c r="AB34" s="59"/>
      <c r="AC34" s="59"/>
      <c r="AD34" s="59"/>
      <c r="AE34" s="59"/>
      <c r="AF34" s="89"/>
      <c r="AG34" s="113"/>
      <c r="AH34" s="108"/>
      <c r="AI34" s="109"/>
      <c r="AJ34" s="59"/>
      <c r="AK34" s="105"/>
      <c r="AL34" s="59"/>
      <c r="AM34" s="105"/>
      <c r="AN34" s="110"/>
      <c r="AO34" s="59"/>
      <c r="AP34" s="59"/>
      <c r="AQ34" s="59"/>
      <c r="AR34" s="59"/>
      <c r="AS34" s="27"/>
      <c r="AT34" s="27"/>
      <c r="AY34" s="109"/>
      <c r="BA34" s="109">
        <v>98</v>
      </c>
      <c r="BD34" s="128">
        <v>108</v>
      </c>
    </row>
    <row r="35" spans="1:56" s="126" customFormat="1" ht="15.75" customHeight="1">
      <c r="A35" s="59"/>
      <c r="B35" s="59"/>
      <c r="C35" s="59"/>
      <c r="D35" s="115"/>
      <c r="E35" s="59"/>
      <c r="F35" s="59"/>
      <c r="G35" s="59"/>
      <c r="H35" s="59"/>
      <c r="I35" s="103"/>
      <c r="J35" s="107"/>
      <c r="K35" s="108"/>
      <c r="L35" s="109"/>
      <c r="M35" s="105"/>
      <c r="N35" s="59"/>
      <c r="O35" s="59"/>
      <c r="P35" s="59"/>
      <c r="Q35" s="59"/>
      <c r="R35" s="59"/>
      <c r="S35" s="59"/>
      <c r="T35" s="91" t="s">
        <v>23</v>
      </c>
      <c r="U35" s="127"/>
      <c r="V35" s="108">
        <v>535</v>
      </c>
      <c r="W35" s="109">
        <f aca="true" t="shared" si="28" ref="W35:W54">W11+V35</f>
        <v>46162</v>
      </c>
      <c r="X35" s="60" t="e">
        <f aca="true" t="shared" si="29" ref="X35:X47">(W35/W34)-1</f>
        <v>#DIV/0!</v>
      </c>
      <c r="Y35" s="59"/>
      <c r="Z35" s="105">
        <f>(A35*W35)</f>
        <v>0</v>
      </c>
      <c r="AA35" s="59"/>
      <c r="AB35" s="105"/>
      <c r="AC35" s="110"/>
      <c r="AD35" s="110"/>
      <c r="AE35" s="142" t="s">
        <v>68</v>
      </c>
      <c r="AF35" s="93" t="s">
        <v>52</v>
      </c>
      <c r="AG35" s="113"/>
      <c r="AH35" s="108">
        <v>535</v>
      </c>
      <c r="AI35" s="109">
        <f aca="true" t="shared" si="30" ref="AI35:AI54">AI11+AH35</f>
        <v>48565</v>
      </c>
      <c r="AJ35" s="59"/>
      <c r="AK35" s="105">
        <f aca="true" t="shared" si="31" ref="AK35:AK56">(A35*AI35)</f>
        <v>0</v>
      </c>
      <c r="AL35" s="59"/>
      <c r="AM35" s="105">
        <f aca="true" t="shared" si="32" ref="AM35:AM56">(AI35-W35)</f>
        <v>2403</v>
      </c>
      <c r="AN35" s="110">
        <f aca="true" t="shared" si="33" ref="AN35:AN56">(AM35/W35)</f>
        <v>0.05205580347471946</v>
      </c>
      <c r="AO35" s="59"/>
      <c r="AP35" s="59"/>
      <c r="AQ35" s="59"/>
      <c r="AR35" s="59"/>
      <c r="AS35" s="27"/>
      <c r="AT35" s="27"/>
      <c r="AW35" s="81"/>
      <c r="AY35" s="109"/>
      <c r="BA35" s="109">
        <v>98</v>
      </c>
      <c r="BD35" s="128">
        <v>108</v>
      </c>
    </row>
    <row r="36" spans="1:56" s="126" customFormat="1" ht="15.75" customHeight="1">
      <c r="A36" s="102">
        <v>0</v>
      </c>
      <c r="B36" s="103" t="s">
        <v>23</v>
      </c>
      <c r="C36" s="59"/>
      <c r="D36" s="104">
        <v>42500</v>
      </c>
      <c r="E36" s="105"/>
      <c r="F36" s="59"/>
      <c r="G36" s="105">
        <f aca="true" t="shared" si="34" ref="G36:G56">(A36*D36)</f>
        <v>0</v>
      </c>
      <c r="H36" s="59"/>
      <c r="I36" s="112" t="s">
        <v>68</v>
      </c>
      <c r="J36" s="107"/>
      <c r="K36" s="108">
        <v>535</v>
      </c>
      <c r="L36" s="109">
        <f aca="true" t="shared" si="35" ref="L36:L49">L12+K36</f>
        <v>44820</v>
      </c>
      <c r="M36" s="60" t="e">
        <f aca="true" t="shared" si="36" ref="M36:M47">(L36/L35)-1</f>
        <v>#DIV/0!</v>
      </c>
      <c r="N36" s="59"/>
      <c r="O36" s="105">
        <f>(A36*L36)</f>
        <v>0</v>
      </c>
      <c r="P36" s="59"/>
      <c r="Q36" s="105">
        <f>(L36-D36)</f>
        <v>2320</v>
      </c>
      <c r="R36" s="110">
        <f aca="true" t="shared" si="37" ref="R36:R54">(Q36/D36)</f>
        <v>0.054588235294117646</v>
      </c>
      <c r="S36" s="59"/>
      <c r="T36" s="112" t="s">
        <v>70</v>
      </c>
      <c r="U36" s="127"/>
      <c r="V36" s="108">
        <v>535</v>
      </c>
      <c r="W36" s="109">
        <f t="shared" si="28"/>
        <v>47224</v>
      </c>
      <c r="X36" s="60">
        <f t="shared" si="29"/>
        <v>0.023005935618040763</v>
      </c>
      <c r="Y36" s="59"/>
      <c r="Z36" s="105">
        <f aca="true" t="shared" si="38" ref="Z36:Z56">(A36*W36)</f>
        <v>0</v>
      </c>
      <c r="AA36" s="59"/>
      <c r="AB36" s="105">
        <f aca="true" t="shared" si="39" ref="AB36:AB56">(W36-L36)</f>
        <v>2404</v>
      </c>
      <c r="AC36" s="110">
        <f aca="true" t="shared" si="40" ref="AC36:AC56">(AB36/L36)</f>
        <v>0.0536367692994199</v>
      </c>
      <c r="AD36" s="110"/>
      <c r="AE36" s="143" t="s">
        <v>71</v>
      </c>
      <c r="AF36" s="89" t="s">
        <v>67</v>
      </c>
      <c r="AG36" s="113"/>
      <c r="AH36" s="108">
        <v>535</v>
      </c>
      <c r="AI36" s="109">
        <f t="shared" si="30"/>
        <v>49814</v>
      </c>
      <c r="AJ36" s="59"/>
      <c r="AK36" s="105">
        <f t="shared" si="31"/>
        <v>0</v>
      </c>
      <c r="AL36" s="59"/>
      <c r="AM36" s="105">
        <f t="shared" si="32"/>
        <v>2590</v>
      </c>
      <c r="AN36" s="110">
        <f t="shared" si="33"/>
        <v>0.054844994070811455</v>
      </c>
      <c r="AO36" s="59"/>
      <c r="AP36" s="105">
        <f>(AI36-D36)</f>
        <v>7314</v>
      </c>
      <c r="AQ36" s="110">
        <f>(AP36/D36)</f>
        <v>0.17209411764705881</v>
      </c>
      <c r="AR36" s="111" t="str">
        <f aca="true" t="shared" si="41" ref="AR36:AR56">IF($A36&gt;0,"&lt;"," ")</f>
        <v> </v>
      </c>
      <c r="AS36" s="28"/>
      <c r="AT36" s="29">
        <f>(A36*AI37)</f>
        <v>0</v>
      </c>
      <c r="AW36" s="109"/>
      <c r="AY36" s="109"/>
      <c r="BA36" s="109">
        <v>98</v>
      </c>
      <c r="BD36" s="128">
        <v>108</v>
      </c>
    </row>
    <row r="37" spans="1:56" s="126" customFormat="1" ht="15.75" customHeight="1">
      <c r="A37" s="102">
        <v>0</v>
      </c>
      <c r="B37" s="40">
        <v>2</v>
      </c>
      <c r="C37" s="59"/>
      <c r="D37" s="104">
        <v>43470</v>
      </c>
      <c r="E37" s="60">
        <f aca="true" t="shared" si="42" ref="E37:E47">(D39/D38)-1</f>
        <v>0.03457351088716942</v>
      </c>
      <c r="F37" s="59"/>
      <c r="G37" s="105">
        <f t="shared" si="34"/>
        <v>0</v>
      </c>
      <c r="H37" s="59"/>
      <c r="I37" s="103">
        <v>3</v>
      </c>
      <c r="J37" s="107"/>
      <c r="K37" s="108">
        <v>535</v>
      </c>
      <c r="L37" s="109">
        <f t="shared" si="35"/>
        <v>45913.666666666664</v>
      </c>
      <c r="M37" s="60">
        <f t="shared" si="36"/>
        <v>0.024401308939461464</v>
      </c>
      <c r="N37" s="59"/>
      <c r="O37" s="105">
        <f aca="true" t="shared" si="43" ref="O37:O56">(A37*L37)</f>
        <v>0</v>
      </c>
      <c r="P37" s="59"/>
      <c r="Q37" s="105">
        <f aca="true" t="shared" si="44" ref="Q37:Q54">(L37-D37)</f>
        <v>2443.6666666666642</v>
      </c>
      <c r="R37" s="110">
        <f t="shared" si="37"/>
        <v>0.056215014186028624</v>
      </c>
      <c r="S37" s="59"/>
      <c r="T37" s="103">
        <v>4</v>
      </c>
      <c r="U37" s="127"/>
      <c r="V37" s="108">
        <v>535</v>
      </c>
      <c r="W37" s="109">
        <f t="shared" si="28"/>
        <v>48457.33333333333</v>
      </c>
      <c r="X37" s="60">
        <f t="shared" si="29"/>
        <v>0.026116663843243515</v>
      </c>
      <c r="Y37" s="59"/>
      <c r="Z37" s="105">
        <f t="shared" si="38"/>
        <v>0</v>
      </c>
      <c r="AA37" s="59"/>
      <c r="AB37" s="105">
        <f t="shared" si="39"/>
        <v>2543.6666666666642</v>
      </c>
      <c r="AC37" s="110">
        <f t="shared" si="40"/>
        <v>0.05540107883636675</v>
      </c>
      <c r="AD37" s="110"/>
      <c r="AE37" s="143" t="s">
        <v>73</v>
      </c>
      <c r="AF37" s="112" t="s">
        <v>90</v>
      </c>
      <c r="AG37" s="113"/>
      <c r="AH37" s="108">
        <v>535</v>
      </c>
      <c r="AI37" s="109">
        <f t="shared" si="30"/>
        <v>51189</v>
      </c>
      <c r="AJ37" s="59"/>
      <c r="AK37" s="105">
        <f t="shared" si="31"/>
        <v>0</v>
      </c>
      <c r="AL37" s="59"/>
      <c r="AM37" s="105">
        <f t="shared" si="32"/>
        <v>2731.6666666666715</v>
      </c>
      <c r="AN37" s="110">
        <f t="shared" si="33"/>
        <v>0.05637261645984107</v>
      </c>
      <c r="AO37" s="59"/>
      <c r="AP37" s="105">
        <f aca="true" t="shared" si="45" ref="AP37:AP54">(AI37-D37)</f>
        <v>7719</v>
      </c>
      <c r="AQ37" s="110">
        <f aca="true" t="shared" si="46" ref="AQ37:AQ54">(AP37/D37)</f>
        <v>0.17757073844030366</v>
      </c>
      <c r="AR37" s="111" t="str">
        <f t="shared" si="41"/>
        <v> </v>
      </c>
      <c r="AS37" s="28"/>
      <c r="AT37" s="29">
        <f>(A37*AI39)</f>
        <v>0</v>
      </c>
      <c r="AV37" s="81"/>
      <c r="AW37" s="109"/>
      <c r="AY37" s="109"/>
      <c r="BA37" s="109">
        <v>98</v>
      </c>
      <c r="BD37" s="128">
        <v>108</v>
      </c>
    </row>
    <row r="38" spans="1:56" s="126" customFormat="1" ht="15.75" customHeight="1">
      <c r="A38" s="102">
        <v>0</v>
      </c>
      <c r="B38" s="40">
        <v>3</v>
      </c>
      <c r="C38" s="59"/>
      <c r="D38" s="104">
        <v>44456</v>
      </c>
      <c r="E38" s="60">
        <f t="shared" si="42"/>
        <v>0.03459222055530198</v>
      </c>
      <c r="F38" s="108"/>
      <c r="G38" s="105">
        <f t="shared" si="34"/>
        <v>0</v>
      </c>
      <c r="H38" s="59"/>
      <c r="I38" s="103">
        <v>4</v>
      </c>
      <c r="J38" s="107"/>
      <c r="K38" s="108">
        <v>535</v>
      </c>
      <c r="L38" s="109">
        <f t="shared" si="35"/>
        <v>46558.333333333336</v>
      </c>
      <c r="M38" s="60">
        <f t="shared" si="36"/>
        <v>0.01404084477388734</v>
      </c>
      <c r="N38" s="59"/>
      <c r="O38" s="105">
        <f t="shared" si="43"/>
        <v>0</v>
      </c>
      <c r="P38" s="59"/>
      <c r="Q38" s="105">
        <f t="shared" si="44"/>
        <v>2102.3333333333358</v>
      </c>
      <c r="R38" s="110">
        <f t="shared" si="37"/>
        <v>0.047290204546817885</v>
      </c>
      <c r="S38" s="59"/>
      <c r="T38" s="103">
        <v>5</v>
      </c>
      <c r="U38" s="127"/>
      <c r="V38" s="108">
        <v>535</v>
      </c>
      <c r="W38" s="109">
        <f>W14+V38</f>
        <v>48780.66666666667</v>
      </c>
      <c r="X38" s="60">
        <f t="shared" si="29"/>
        <v>0.006672536664557249</v>
      </c>
      <c r="Y38" s="59"/>
      <c r="Z38" s="105">
        <f t="shared" si="38"/>
        <v>0</v>
      </c>
      <c r="AA38" s="59"/>
      <c r="AB38" s="105">
        <f t="shared" si="39"/>
        <v>2222.3333333333358</v>
      </c>
      <c r="AC38" s="110">
        <f t="shared" si="40"/>
        <v>0.047732235546805134</v>
      </c>
      <c r="AD38" s="110"/>
      <c r="AE38" s="143" t="s">
        <v>73</v>
      </c>
      <c r="AF38" s="112" t="s">
        <v>90</v>
      </c>
      <c r="AG38" s="113"/>
      <c r="AH38" s="108">
        <v>535</v>
      </c>
      <c r="AI38" s="109">
        <f t="shared" si="30"/>
        <v>51189</v>
      </c>
      <c r="AJ38" s="59"/>
      <c r="AK38" s="105">
        <f t="shared" si="31"/>
        <v>0</v>
      </c>
      <c r="AL38" s="59"/>
      <c r="AM38" s="105">
        <f t="shared" si="32"/>
        <v>2408.3333333333285</v>
      </c>
      <c r="AN38" s="110">
        <f t="shared" si="33"/>
        <v>0.0493706523076081</v>
      </c>
      <c r="AO38" s="59"/>
      <c r="AP38" s="105">
        <f t="shared" si="45"/>
        <v>6733</v>
      </c>
      <c r="AQ38" s="110">
        <f t="shared" si="46"/>
        <v>0.15145312218823107</v>
      </c>
      <c r="AR38" s="111" t="str">
        <f t="shared" si="41"/>
        <v> </v>
      </c>
      <c r="AS38" s="28"/>
      <c r="AT38" s="29">
        <f>(A38*AI39)</f>
        <v>0</v>
      </c>
      <c r="AV38" s="109"/>
      <c r="AW38" s="109"/>
      <c r="AY38" s="109"/>
      <c r="BA38" s="109">
        <v>98</v>
      </c>
      <c r="BD38" s="128">
        <v>108</v>
      </c>
    </row>
    <row r="39" spans="1:56" s="126" customFormat="1" ht="15.75" customHeight="1">
      <c r="A39" s="102">
        <v>1</v>
      </c>
      <c r="B39" s="40">
        <v>4</v>
      </c>
      <c r="C39" s="59"/>
      <c r="D39" s="104">
        <v>45993</v>
      </c>
      <c r="E39" s="60">
        <f t="shared" si="42"/>
        <v>0.03461247478143914</v>
      </c>
      <c r="F39" s="59"/>
      <c r="G39" s="105">
        <f t="shared" si="34"/>
        <v>45993</v>
      </c>
      <c r="H39" s="59"/>
      <c r="I39" s="103">
        <v>5</v>
      </c>
      <c r="J39" s="107"/>
      <c r="K39" s="108">
        <v>535</v>
      </c>
      <c r="L39" s="109">
        <f t="shared" si="35"/>
        <v>47958</v>
      </c>
      <c r="M39" s="60">
        <f t="shared" si="36"/>
        <v>0.03006264542688375</v>
      </c>
      <c r="N39" s="59"/>
      <c r="O39" s="105">
        <f t="shared" si="43"/>
        <v>47958</v>
      </c>
      <c r="P39" s="59"/>
      <c r="Q39" s="105">
        <f t="shared" si="44"/>
        <v>1965</v>
      </c>
      <c r="R39" s="110">
        <f t="shared" si="37"/>
        <v>0.042723892766290524</v>
      </c>
      <c r="S39" s="59"/>
      <c r="T39" s="103">
        <v>6</v>
      </c>
      <c r="U39" s="127"/>
      <c r="V39" s="108">
        <v>535</v>
      </c>
      <c r="W39" s="109">
        <f t="shared" si="28"/>
        <v>50042</v>
      </c>
      <c r="X39" s="60">
        <f t="shared" si="29"/>
        <v>0.02585723852345856</v>
      </c>
      <c r="Y39" s="59"/>
      <c r="Z39" s="105">
        <f t="shared" si="38"/>
        <v>50042</v>
      </c>
      <c r="AA39" s="59"/>
      <c r="AB39" s="105">
        <f t="shared" si="39"/>
        <v>2084</v>
      </c>
      <c r="AC39" s="110">
        <f t="shared" si="40"/>
        <v>0.04345468951999666</v>
      </c>
      <c r="AD39" s="110"/>
      <c r="AE39" s="143" t="s">
        <v>72</v>
      </c>
      <c r="AF39" s="89" t="s">
        <v>91</v>
      </c>
      <c r="AG39" s="113"/>
      <c r="AH39" s="108">
        <v>535</v>
      </c>
      <c r="AI39" s="109">
        <f t="shared" si="30"/>
        <v>52314</v>
      </c>
      <c r="AJ39" s="59"/>
      <c r="AK39" s="105">
        <f t="shared" si="31"/>
        <v>52314</v>
      </c>
      <c r="AL39" s="59"/>
      <c r="AM39" s="105">
        <f t="shared" si="32"/>
        <v>2272</v>
      </c>
      <c r="AN39" s="110">
        <f t="shared" si="33"/>
        <v>0.045401862435554136</v>
      </c>
      <c r="AO39" s="59"/>
      <c r="AP39" s="105">
        <f t="shared" si="45"/>
        <v>6321</v>
      </c>
      <c r="AQ39" s="110">
        <f t="shared" si="46"/>
        <v>0.13743395734133454</v>
      </c>
      <c r="AR39" s="111" t="str">
        <f t="shared" si="41"/>
        <v>&lt;</v>
      </c>
      <c r="AS39" s="28"/>
      <c r="AT39" s="29">
        <f aca="true" t="shared" si="47" ref="AT39:AT53">(A39*AI40)</f>
        <v>54354</v>
      </c>
      <c r="AV39" s="109"/>
      <c r="AW39" s="109"/>
      <c r="AY39" s="109"/>
      <c r="BA39" s="109">
        <v>98</v>
      </c>
      <c r="BD39" s="128">
        <v>108</v>
      </c>
    </row>
    <row r="40" spans="1:56" s="126" customFormat="1" ht="15.75" customHeight="1">
      <c r="A40" s="102">
        <v>0</v>
      </c>
      <c r="B40" s="40">
        <v>5</v>
      </c>
      <c r="C40" s="59"/>
      <c r="D40" s="104">
        <v>47584</v>
      </c>
      <c r="E40" s="60">
        <f t="shared" si="42"/>
        <v>0.03461233775466677</v>
      </c>
      <c r="F40" s="59"/>
      <c r="G40" s="105">
        <f t="shared" si="34"/>
        <v>0</v>
      </c>
      <c r="H40" s="59"/>
      <c r="I40" s="103">
        <v>6</v>
      </c>
      <c r="J40" s="107"/>
      <c r="K40" s="108">
        <v>535</v>
      </c>
      <c r="L40" s="109">
        <f t="shared" si="35"/>
        <v>49698.666666666664</v>
      </c>
      <c r="M40" s="60">
        <f t="shared" si="36"/>
        <v>0.03629564758052184</v>
      </c>
      <c r="N40" s="59"/>
      <c r="O40" s="105">
        <f t="shared" si="43"/>
        <v>0</v>
      </c>
      <c r="P40" s="59"/>
      <c r="Q40" s="105">
        <f t="shared" si="44"/>
        <v>2114.6666666666642</v>
      </c>
      <c r="R40" s="110">
        <f t="shared" si="37"/>
        <v>0.04444070836135391</v>
      </c>
      <c r="S40" s="59"/>
      <c r="T40" s="103">
        <v>7</v>
      </c>
      <c r="U40" s="127"/>
      <c r="V40" s="108">
        <v>535</v>
      </c>
      <c r="W40" s="109">
        <f t="shared" si="28"/>
        <v>51933.33333333333</v>
      </c>
      <c r="X40" s="60">
        <f t="shared" si="29"/>
        <v>0.03779491893476128</v>
      </c>
      <c r="Y40" s="59"/>
      <c r="Z40" s="105">
        <f t="shared" si="38"/>
        <v>0</v>
      </c>
      <c r="AA40" s="59"/>
      <c r="AB40" s="105">
        <f t="shared" si="39"/>
        <v>2234.6666666666642</v>
      </c>
      <c r="AC40" s="110">
        <f t="shared" si="40"/>
        <v>0.044964318291570486</v>
      </c>
      <c r="AD40" s="110"/>
      <c r="AE40" s="143" t="s">
        <v>74</v>
      </c>
      <c r="AF40" s="89" t="s">
        <v>53</v>
      </c>
      <c r="AG40" s="113"/>
      <c r="AH40" s="108">
        <v>535</v>
      </c>
      <c r="AI40" s="109">
        <f t="shared" si="30"/>
        <v>54354</v>
      </c>
      <c r="AJ40" s="59"/>
      <c r="AK40" s="105">
        <f t="shared" si="31"/>
        <v>0</v>
      </c>
      <c r="AL40" s="59"/>
      <c r="AM40" s="105">
        <f t="shared" si="32"/>
        <v>2420.6666666666715</v>
      </c>
      <c r="AN40" s="110">
        <f t="shared" si="33"/>
        <v>0.04661103979460857</v>
      </c>
      <c r="AO40" s="59"/>
      <c r="AP40" s="105">
        <f t="shared" si="45"/>
        <v>6770</v>
      </c>
      <c r="AQ40" s="110">
        <f t="shared" si="46"/>
        <v>0.14227471418964358</v>
      </c>
      <c r="AR40" s="111" t="str">
        <f t="shared" si="41"/>
        <v> </v>
      </c>
      <c r="AS40" s="28"/>
      <c r="AT40" s="29">
        <f t="shared" si="47"/>
        <v>0</v>
      </c>
      <c r="AV40" s="109"/>
      <c r="AW40" s="109"/>
      <c r="AY40" s="109"/>
      <c r="BA40" s="109">
        <v>98</v>
      </c>
      <c r="BD40" s="128">
        <v>108</v>
      </c>
    </row>
    <row r="41" spans="1:56" s="126" customFormat="1" ht="15.75" customHeight="1">
      <c r="A41" s="102">
        <v>0</v>
      </c>
      <c r="B41" s="40">
        <v>6</v>
      </c>
      <c r="C41" s="59"/>
      <c r="D41" s="104">
        <v>49231</v>
      </c>
      <c r="E41" s="60">
        <f t="shared" si="42"/>
        <v>0.04093452439383527</v>
      </c>
      <c r="F41" s="59"/>
      <c r="G41" s="105">
        <f t="shared" si="34"/>
        <v>0</v>
      </c>
      <c r="H41" s="59"/>
      <c r="I41" s="103">
        <v>7</v>
      </c>
      <c r="J41" s="107"/>
      <c r="K41" s="108">
        <v>535</v>
      </c>
      <c r="L41" s="109">
        <f t="shared" si="35"/>
        <v>51476.666666666664</v>
      </c>
      <c r="M41" s="60">
        <f t="shared" si="36"/>
        <v>0.035775607662177356</v>
      </c>
      <c r="N41" s="59"/>
      <c r="O41" s="105">
        <f t="shared" si="43"/>
        <v>0</v>
      </c>
      <c r="P41" s="59"/>
      <c r="Q41" s="105">
        <f t="shared" si="44"/>
        <v>2245.6666666666642</v>
      </c>
      <c r="R41" s="110">
        <f t="shared" si="37"/>
        <v>0.045614890346868116</v>
      </c>
      <c r="S41" s="59"/>
      <c r="T41" s="103">
        <v>8</v>
      </c>
      <c r="U41" s="127"/>
      <c r="V41" s="108">
        <v>535</v>
      </c>
      <c r="W41" s="109">
        <f t="shared" si="28"/>
        <v>53841.33333333333</v>
      </c>
      <c r="X41" s="60">
        <f t="shared" si="29"/>
        <v>0.036739409499358056</v>
      </c>
      <c r="Y41" s="59"/>
      <c r="Z41" s="105">
        <f t="shared" si="38"/>
        <v>0</v>
      </c>
      <c r="AA41" s="59"/>
      <c r="AB41" s="105">
        <f t="shared" si="39"/>
        <v>2364.6666666666642</v>
      </c>
      <c r="AC41" s="110">
        <f t="shared" si="40"/>
        <v>0.04593667033607455</v>
      </c>
      <c r="AD41" s="110"/>
      <c r="AE41" s="143" t="s">
        <v>75</v>
      </c>
      <c r="AF41" s="89" t="s">
        <v>54</v>
      </c>
      <c r="AG41" s="113"/>
      <c r="AH41" s="108">
        <v>535</v>
      </c>
      <c r="AI41" s="109">
        <f t="shared" si="30"/>
        <v>56394</v>
      </c>
      <c r="AJ41" s="59"/>
      <c r="AK41" s="105">
        <f t="shared" si="31"/>
        <v>0</v>
      </c>
      <c r="AL41" s="59"/>
      <c r="AM41" s="105">
        <f t="shared" si="32"/>
        <v>2552.6666666666715</v>
      </c>
      <c r="AN41" s="110">
        <f t="shared" si="33"/>
        <v>0.04741091107203892</v>
      </c>
      <c r="AO41" s="59"/>
      <c r="AP41" s="105">
        <f t="shared" si="45"/>
        <v>7163</v>
      </c>
      <c r="AQ41" s="110">
        <f t="shared" si="46"/>
        <v>0.14549775547927118</v>
      </c>
      <c r="AR41" s="111" t="str">
        <f t="shared" si="41"/>
        <v> </v>
      </c>
      <c r="AS41" s="28"/>
      <c r="AT41" s="29">
        <f t="shared" si="47"/>
        <v>0</v>
      </c>
      <c r="AV41" s="109"/>
      <c r="AW41" s="109"/>
      <c r="AY41" s="109"/>
      <c r="BA41" s="109">
        <v>98</v>
      </c>
      <c r="BD41" s="128">
        <v>108</v>
      </c>
    </row>
    <row r="42" spans="1:56" s="126" customFormat="1" ht="15.75" customHeight="1">
      <c r="A42" s="102">
        <v>0</v>
      </c>
      <c r="B42" s="40">
        <v>7</v>
      </c>
      <c r="C42" s="59"/>
      <c r="D42" s="104">
        <v>50935</v>
      </c>
      <c r="E42" s="60">
        <f t="shared" si="42"/>
        <v>0.04475669558657103</v>
      </c>
      <c r="F42" s="59"/>
      <c r="G42" s="105">
        <f t="shared" si="34"/>
        <v>0</v>
      </c>
      <c r="H42" s="59"/>
      <c r="I42" s="103">
        <v>8</v>
      </c>
      <c r="J42" s="107"/>
      <c r="K42" s="108">
        <v>535</v>
      </c>
      <c r="L42" s="109">
        <f t="shared" si="35"/>
        <v>53292.666666666664</v>
      </c>
      <c r="M42" s="60">
        <f t="shared" si="36"/>
        <v>0.03527811953635962</v>
      </c>
      <c r="N42" s="59"/>
      <c r="O42" s="105">
        <f t="shared" si="43"/>
        <v>0</v>
      </c>
      <c r="P42" s="59"/>
      <c r="Q42" s="105">
        <f t="shared" si="44"/>
        <v>2357.6666666666642</v>
      </c>
      <c r="R42" s="110">
        <f t="shared" si="37"/>
        <v>0.04628775236412416</v>
      </c>
      <c r="S42" s="59"/>
      <c r="T42" s="103">
        <v>9</v>
      </c>
      <c r="U42" s="127"/>
      <c r="V42" s="108">
        <v>535</v>
      </c>
      <c r="W42" s="109">
        <f t="shared" si="28"/>
        <v>55770.33333333333</v>
      </c>
      <c r="X42" s="60">
        <f t="shared" si="29"/>
        <v>0.0358274931279563</v>
      </c>
      <c r="Y42" s="59"/>
      <c r="Z42" s="105">
        <f t="shared" si="38"/>
        <v>0</v>
      </c>
      <c r="AA42" s="59"/>
      <c r="AB42" s="105">
        <f t="shared" si="39"/>
        <v>2477.6666666666642</v>
      </c>
      <c r="AC42" s="110">
        <f t="shared" si="40"/>
        <v>0.046491699921189865</v>
      </c>
      <c r="AD42" s="110"/>
      <c r="AE42" s="143" t="s">
        <v>76</v>
      </c>
      <c r="AF42" s="89" t="s">
        <v>55</v>
      </c>
      <c r="AG42" s="113"/>
      <c r="AH42" s="108">
        <v>535</v>
      </c>
      <c r="AI42" s="109">
        <f t="shared" si="30"/>
        <v>58434</v>
      </c>
      <c r="AJ42" s="59"/>
      <c r="AK42" s="105">
        <f t="shared" si="31"/>
        <v>0</v>
      </c>
      <c r="AL42" s="59"/>
      <c r="AM42" s="105">
        <f t="shared" si="32"/>
        <v>2663.6666666666715</v>
      </c>
      <c r="AN42" s="110">
        <f t="shared" si="33"/>
        <v>0.04776135460310449</v>
      </c>
      <c r="AO42" s="59"/>
      <c r="AP42" s="105">
        <f t="shared" si="45"/>
        <v>7499</v>
      </c>
      <c r="AQ42" s="110">
        <f t="shared" si="46"/>
        <v>0.14722685775989006</v>
      </c>
      <c r="AR42" s="111" t="str">
        <f t="shared" si="41"/>
        <v> </v>
      </c>
      <c r="AS42" s="28"/>
      <c r="AT42" s="29">
        <f t="shared" si="47"/>
        <v>0</v>
      </c>
      <c r="AV42" s="109"/>
      <c r="AW42" s="109"/>
      <c r="AY42" s="109"/>
      <c r="BA42" s="109">
        <v>98</v>
      </c>
      <c r="BD42" s="128">
        <v>108</v>
      </c>
    </row>
    <row r="43" spans="1:56" s="126" customFormat="1" ht="15.75" customHeight="1">
      <c r="A43" s="102">
        <v>0</v>
      </c>
      <c r="B43" s="40">
        <v>8</v>
      </c>
      <c r="C43" s="59"/>
      <c r="D43" s="104">
        <v>53020</v>
      </c>
      <c r="E43" s="60">
        <f t="shared" si="42"/>
        <v>0.03466141931290956</v>
      </c>
      <c r="F43" s="59"/>
      <c r="G43" s="105">
        <f t="shared" si="34"/>
        <v>0</v>
      </c>
      <c r="H43" s="59"/>
      <c r="I43" s="103">
        <v>9</v>
      </c>
      <c r="J43" s="107"/>
      <c r="K43" s="108">
        <v>535</v>
      </c>
      <c r="L43" s="109">
        <f t="shared" si="35"/>
        <v>55363.333333333336</v>
      </c>
      <c r="M43" s="60">
        <f t="shared" si="36"/>
        <v>0.03885462665282291</v>
      </c>
      <c r="N43" s="59"/>
      <c r="O43" s="105">
        <f t="shared" si="43"/>
        <v>0</v>
      </c>
      <c r="P43" s="59"/>
      <c r="Q43" s="105">
        <f t="shared" si="44"/>
        <v>2343.3333333333358</v>
      </c>
      <c r="R43" s="110">
        <f t="shared" si="37"/>
        <v>0.044197158305042165</v>
      </c>
      <c r="S43" s="59"/>
      <c r="T43" s="103">
        <v>10</v>
      </c>
      <c r="U43" s="127"/>
      <c r="V43" s="108">
        <v>535</v>
      </c>
      <c r="W43" s="109">
        <f t="shared" si="28"/>
        <v>57824.66666666667</v>
      </c>
      <c r="X43" s="60">
        <f t="shared" si="29"/>
        <v>0.0368355935951612</v>
      </c>
      <c r="Y43" s="59"/>
      <c r="Z43" s="105">
        <f t="shared" si="38"/>
        <v>0</v>
      </c>
      <c r="AA43" s="59"/>
      <c r="AB43" s="105">
        <f t="shared" si="39"/>
        <v>2461.3333333333358</v>
      </c>
      <c r="AC43" s="110">
        <f t="shared" si="40"/>
        <v>0.04445782407128669</v>
      </c>
      <c r="AD43" s="110"/>
      <c r="AE43" s="143" t="s">
        <v>77</v>
      </c>
      <c r="AF43" s="89" t="s">
        <v>56</v>
      </c>
      <c r="AG43" s="113"/>
      <c r="AH43" s="108">
        <v>535</v>
      </c>
      <c r="AI43" s="109">
        <f t="shared" si="30"/>
        <v>60474</v>
      </c>
      <c r="AJ43" s="59"/>
      <c r="AK43" s="105">
        <f t="shared" si="31"/>
        <v>0</v>
      </c>
      <c r="AL43" s="59"/>
      <c r="AM43" s="105">
        <f t="shared" si="32"/>
        <v>2649.3333333333285</v>
      </c>
      <c r="AN43" s="110">
        <f t="shared" si="33"/>
        <v>0.04581666416869378</v>
      </c>
      <c r="AO43" s="59"/>
      <c r="AP43" s="105">
        <f t="shared" si="45"/>
        <v>7454</v>
      </c>
      <c r="AQ43" s="110">
        <f t="shared" si="46"/>
        <v>0.14058845718596755</v>
      </c>
      <c r="AR43" s="111" t="str">
        <f t="shared" si="41"/>
        <v> </v>
      </c>
      <c r="AS43" s="28"/>
      <c r="AT43" s="29">
        <f t="shared" si="47"/>
        <v>0</v>
      </c>
      <c r="AV43" s="109"/>
      <c r="AW43" s="109"/>
      <c r="AY43" s="109"/>
      <c r="BA43" s="109">
        <v>98</v>
      </c>
      <c r="BD43" s="128">
        <v>108</v>
      </c>
    </row>
    <row r="44" spans="1:56" s="126" customFormat="1" ht="15.75" customHeight="1">
      <c r="A44" s="102">
        <v>0</v>
      </c>
      <c r="B44" s="40">
        <v>9</v>
      </c>
      <c r="C44" s="59"/>
      <c r="D44" s="104">
        <v>55393</v>
      </c>
      <c r="E44" s="60">
        <f t="shared" si="42"/>
        <v>0.042154485020850396</v>
      </c>
      <c r="F44" s="59"/>
      <c r="G44" s="105">
        <f t="shared" si="34"/>
        <v>0</v>
      </c>
      <c r="H44" s="59"/>
      <c r="I44" s="103">
        <v>10</v>
      </c>
      <c r="J44" s="107"/>
      <c r="K44" s="108">
        <v>535</v>
      </c>
      <c r="L44" s="109">
        <f t="shared" si="35"/>
        <v>57623.666666666664</v>
      </c>
      <c r="M44" s="60">
        <f t="shared" si="36"/>
        <v>0.040827262327653546</v>
      </c>
      <c r="N44" s="59"/>
      <c r="O44" s="105">
        <f t="shared" si="43"/>
        <v>0</v>
      </c>
      <c r="P44" s="59"/>
      <c r="Q44" s="105">
        <f t="shared" si="44"/>
        <v>2230.6666666666642</v>
      </c>
      <c r="R44" s="110">
        <f t="shared" si="37"/>
        <v>0.040269829521178926</v>
      </c>
      <c r="S44" s="59"/>
      <c r="T44" s="103">
        <v>11</v>
      </c>
      <c r="U44" s="127"/>
      <c r="V44" s="108">
        <v>535</v>
      </c>
      <c r="W44" s="109">
        <f t="shared" si="28"/>
        <v>59975.33333333333</v>
      </c>
      <c r="X44" s="60">
        <f t="shared" si="29"/>
        <v>0.03719289345953847</v>
      </c>
      <c r="Y44" s="59"/>
      <c r="Z44" s="105">
        <f t="shared" si="38"/>
        <v>0</v>
      </c>
      <c r="AA44" s="59"/>
      <c r="AB44" s="105">
        <f t="shared" si="39"/>
        <v>2351.6666666666642</v>
      </c>
      <c r="AC44" s="110">
        <f t="shared" si="40"/>
        <v>0.04081077797895537</v>
      </c>
      <c r="AD44" s="110"/>
      <c r="AE44" s="143" t="s">
        <v>78</v>
      </c>
      <c r="AF44" s="89" t="s">
        <v>57</v>
      </c>
      <c r="AG44" s="113"/>
      <c r="AH44" s="108">
        <v>535</v>
      </c>
      <c r="AI44" s="109">
        <f t="shared" si="30"/>
        <v>62513</v>
      </c>
      <c r="AJ44" s="59"/>
      <c r="AK44" s="105">
        <f t="shared" si="31"/>
        <v>0</v>
      </c>
      <c r="AL44" s="59"/>
      <c r="AM44" s="105">
        <f t="shared" si="32"/>
        <v>2537.6666666666715</v>
      </c>
      <c r="AN44" s="110">
        <f t="shared" si="33"/>
        <v>0.04231183931171712</v>
      </c>
      <c r="AO44" s="59"/>
      <c r="AP44" s="105">
        <f t="shared" si="45"/>
        <v>7120</v>
      </c>
      <c r="AQ44" s="110">
        <f t="shared" si="46"/>
        <v>0.12853609661870632</v>
      </c>
      <c r="AR44" s="111" t="str">
        <f t="shared" si="41"/>
        <v> </v>
      </c>
      <c r="AS44" s="28"/>
      <c r="AT44" s="29">
        <f t="shared" si="47"/>
        <v>0</v>
      </c>
      <c r="AV44" s="109"/>
      <c r="AW44" s="109"/>
      <c r="AY44" s="109"/>
      <c r="BA44" s="109">
        <v>98</v>
      </c>
      <c r="BD44" s="128">
        <v>108</v>
      </c>
    </row>
    <row r="45" spans="1:56" s="126" customFormat="1" ht="15.75" customHeight="1">
      <c r="A45" s="102">
        <v>0</v>
      </c>
      <c r="B45" s="40">
        <v>10</v>
      </c>
      <c r="C45" s="59"/>
      <c r="D45" s="104">
        <v>57313</v>
      </c>
      <c r="E45" s="60">
        <f t="shared" si="42"/>
        <v>0.04543856418155334</v>
      </c>
      <c r="F45" s="59"/>
      <c r="G45" s="105">
        <f t="shared" si="34"/>
        <v>0</v>
      </c>
      <c r="H45" s="59"/>
      <c r="I45" s="103">
        <v>11</v>
      </c>
      <c r="J45" s="107"/>
      <c r="K45" s="108">
        <v>535</v>
      </c>
      <c r="L45" s="109">
        <f t="shared" si="35"/>
        <v>59757</v>
      </c>
      <c r="M45" s="60">
        <f t="shared" si="36"/>
        <v>0.03702182552307787</v>
      </c>
      <c r="N45" s="59"/>
      <c r="O45" s="105">
        <f t="shared" si="43"/>
        <v>0</v>
      </c>
      <c r="P45" s="59"/>
      <c r="Q45" s="105">
        <f t="shared" si="44"/>
        <v>2444</v>
      </c>
      <c r="R45" s="110">
        <f t="shared" si="37"/>
        <v>0.042643030377052325</v>
      </c>
      <c r="S45" s="59"/>
      <c r="T45" s="103">
        <v>12</v>
      </c>
      <c r="U45" s="127"/>
      <c r="V45" s="108">
        <v>535</v>
      </c>
      <c r="W45" s="109">
        <f t="shared" si="28"/>
        <v>62320</v>
      </c>
      <c r="X45" s="60">
        <f t="shared" si="29"/>
        <v>0.03909384969376317</v>
      </c>
      <c r="Y45" s="59"/>
      <c r="Z45" s="105">
        <f t="shared" si="38"/>
        <v>0</v>
      </c>
      <c r="AA45" s="59"/>
      <c r="AB45" s="105">
        <f t="shared" si="39"/>
        <v>2563</v>
      </c>
      <c r="AC45" s="110">
        <f t="shared" si="40"/>
        <v>0.042890372676004485</v>
      </c>
      <c r="AD45" s="110"/>
      <c r="AE45" s="143" t="s">
        <v>79</v>
      </c>
      <c r="AF45" s="89" t="s">
        <v>58</v>
      </c>
      <c r="AG45" s="113"/>
      <c r="AH45" s="108">
        <v>535</v>
      </c>
      <c r="AI45" s="109">
        <f t="shared" si="30"/>
        <v>65071</v>
      </c>
      <c r="AJ45" s="59"/>
      <c r="AK45" s="105">
        <f t="shared" si="31"/>
        <v>0</v>
      </c>
      <c r="AL45" s="59"/>
      <c r="AM45" s="105">
        <f t="shared" si="32"/>
        <v>2751</v>
      </c>
      <c r="AN45" s="110">
        <f t="shared" si="33"/>
        <v>0.04414313222079589</v>
      </c>
      <c r="AO45" s="59"/>
      <c r="AP45" s="105">
        <f t="shared" si="45"/>
        <v>7758</v>
      </c>
      <c r="AQ45" s="110">
        <f t="shared" si="46"/>
        <v>0.1353619597648003</v>
      </c>
      <c r="AR45" s="111" t="str">
        <f t="shared" si="41"/>
        <v> </v>
      </c>
      <c r="AS45" s="28"/>
      <c r="AT45" s="29">
        <f t="shared" si="47"/>
        <v>0</v>
      </c>
      <c r="AV45" s="109"/>
      <c r="AW45" s="109"/>
      <c r="AY45" s="109"/>
      <c r="BA45" s="109">
        <v>98</v>
      </c>
      <c r="BD45" s="128">
        <v>108</v>
      </c>
    </row>
    <row r="46" spans="1:56" s="126" customFormat="1" ht="15.75" customHeight="1">
      <c r="A46" s="102">
        <v>0</v>
      </c>
      <c r="B46" s="40">
        <v>11</v>
      </c>
      <c r="C46" s="59"/>
      <c r="D46" s="104">
        <v>59729</v>
      </c>
      <c r="E46" s="60">
        <f t="shared" si="42"/>
        <v>0.05185529202632799</v>
      </c>
      <c r="F46" s="59"/>
      <c r="G46" s="105">
        <f t="shared" si="34"/>
        <v>0</v>
      </c>
      <c r="H46" s="59"/>
      <c r="I46" s="103">
        <v>12</v>
      </c>
      <c r="J46" s="107"/>
      <c r="K46" s="108">
        <v>535</v>
      </c>
      <c r="L46" s="109">
        <f t="shared" si="35"/>
        <v>62219</v>
      </c>
      <c r="M46" s="60">
        <f t="shared" si="36"/>
        <v>0.041200194119517475</v>
      </c>
      <c r="N46" s="59"/>
      <c r="O46" s="105">
        <f t="shared" si="43"/>
        <v>0</v>
      </c>
      <c r="P46" s="59"/>
      <c r="Q46" s="105">
        <f t="shared" si="44"/>
        <v>2490</v>
      </c>
      <c r="R46" s="110">
        <f t="shared" si="37"/>
        <v>0.04168829211940599</v>
      </c>
      <c r="S46" s="59"/>
      <c r="T46" s="103">
        <v>13</v>
      </c>
      <c r="U46" s="127"/>
      <c r="V46" s="108">
        <v>535</v>
      </c>
      <c r="W46" s="109">
        <f t="shared" si="28"/>
        <v>64830</v>
      </c>
      <c r="X46" s="60">
        <f t="shared" si="29"/>
        <v>0.04027599486521183</v>
      </c>
      <c r="Y46" s="59"/>
      <c r="Z46" s="105">
        <f t="shared" si="38"/>
        <v>0</v>
      </c>
      <c r="AA46" s="59"/>
      <c r="AB46" s="105">
        <f t="shared" si="39"/>
        <v>2611</v>
      </c>
      <c r="AC46" s="110">
        <f t="shared" si="40"/>
        <v>0.0419646731705749</v>
      </c>
      <c r="AD46" s="110"/>
      <c r="AE46" s="143" t="s">
        <v>80</v>
      </c>
      <c r="AF46" s="89" t="s">
        <v>59</v>
      </c>
      <c r="AG46" s="113"/>
      <c r="AH46" s="108">
        <v>535</v>
      </c>
      <c r="AI46" s="109">
        <f t="shared" si="30"/>
        <v>67627</v>
      </c>
      <c r="AJ46" s="59"/>
      <c r="AK46" s="105">
        <f t="shared" si="31"/>
        <v>0</v>
      </c>
      <c r="AL46" s="59"/>
      <c r="AM46" s="105">
        <f t="shared" si="32"/>
        <v>2797</v>
      </c>
      <c r="AN46" s="110">
        <f t="shared" si="33"/>
        <v>0.04314360635508253</v>
      </c>
      <c r="AO46" s="59"/>
      <c r="AP46" s="105">
        <f t="shared" si="45"/>
        <v>7898</v>
      </c>
      <c r="AQ46" s="110">
        <f t="shared" si="46"/>
        <v>0.1322305747626781</v>
      </c>
      <c r="AR46" s="111" t="str">
        <f t="shared" si="41"/>
        <v> </v>
      </c>
      <c r="AS46" s="28"/>
      <c r="AT46" s="29">
        <f t="shared" si="47"/>
        <v>0</v>
      </c>
      <c r="AV46" s="109"/>
      <c r="AW46" s="109"/>
      <c r="AY46" s="109"/>
      <c r="BA46" s="109">
        <v>100</v>
      </c>
      <c r="BD46" s="128">
        <v>110</v>
      </c>
    </row>
    <row r="47" spans="1:56" s="126" customFormat="1" ht="15.75" customHeight="1">
      <c r="A47" s="102">
        <v>0</v>
      </c>
      <c r="B47" s="40">
        <v>12</v>
      </c>
      <c r="C47" s="59"/>
      <c r="D47" s="104">
        <v>62443</v>
      </c>
      <c r="E47" s="60">
        <f t="shared" si="42"/>
        <v>0.0347132351821684</v>
      </c>
      <c r="F47" s="59"/>
      <c r="G47" s="105">
        <f t="shared" si="34"/>
        <v>0</v>
      </c>
      <c r="H47" s="59"/>
      <c r="I47" s="103">
        <v>13</v>
      </c>
      <c r="J47" s="107"/>
      <c r="K47" s="108">
        <v>535</v>
      </c>
      <c r="L47" s="109">
        <f t="shared" si="35"/>
        <v>64881.333333333336</v>
      </c>
      <c r="M47" s="60">
        <f t="shared" si="36"/>
        <v>0.04278971589600178</v>
      </c>
      <c r="N47" s="59"/>
      <c r="O47" s="105">
        <f t="shared" si="43"/>
        <v>0</v>
      </c>
      <c r="P47" s="59"/>
      <c r="Q47" s="105">
        <f t="shared" si="44"/>
        <v>2438.3333333333358</v>
      </c>
      <c r="R47" s="110">
        <f t="shared" si="37"/>
        <v>0.03904894597205989</v>
      </c>
      <c r="S47" s="59"/>
      <c r="T47" s="103">
        <v>14</v>
      </c>
      <c r="U47" s="127"/>
      <c r="V47" s="108">
        <v>535</v>
      </c>
      <c r="W47" s="109">
        <f t="shared" si="28"/>
        <v>67439.66666666667</v>
      </c>
      <c r="X47" s="60">
        <f t="shared" si="29"/>
        <v>0.040253997634839944</v>
      </c>
      <c r="Y47" s="59"/>
      <c r="Z47" s="105">
        <f t="shared" si="38"/>
        <v>0</v>
      </c>
      <c r="AA47" s="59"/>
      <c r="AB47" s="105">
        <f t="shared" si="39"/>
        <v>2558.3333333333358</v>
      </c>
      <c r="AC47" s="110">
        <f t="shared" si="40"/>
        <v>0.03943096113931078</v>
      </c>
      <c r="AD47" s="110"/>
      <c r="AE47" s="143" t="s">
        <v>81</v>
      </c>
      <c r="AF47" s="89" t="s">
        <v>60</v>
      </c>
      <c r="AG47" s="113"/>
      <c r="AH47" s="108">
        <v>535</v>
      </c>
      <c r="AI47" s="109">
        <f t="shared" si="30"/>
        <v>70185</v>
      </c>
      <c r="AJ47" s="59"/>
      <c r="AK47" s="105">
        <f t="shared" si="31"/>
        <v>0</v>
      </c>
      <c r="AL47" s="59"/>
      <c r="AM47" s="105">
        <f t="shared" si="32"/>
        <v>2745.3333333333285</v>
      </c>
      <c r="AN47" s="110">
        <f t="shared" si="33"/>
        <v>0.04070799084613894</v>
      </c>
      <c r="AO47" s="59"/>
      <c r="AP47" s="105">
        <f t="shared" si="45"/>
        <v>7742</v>
      </c>
      <c r="AQ47" s="110">
        <f t="shared" si="46"/>
        <v>0.12398507438784172</v>
      </c>
      <c r="AR47" s="111" t="str">
        <f t="shared" si="41"/>
        <v> </v>
      </c>
      <c r="AS47" s="28"/>
      <c r="AT47" s="29">
        <f t="shared" si="47"/>
        <v>0</v>
      </c>
      <c r="AV47" s="109"/>
      <c r="AW47" s="109"/>
      <c r="AY47" s="109"/>
      <c r="BA47" s="109">
        <v>99</v>
      </c>
      <c r="BD47" s="128">
        <v>109</v>
      </c>
    </row>
    <row r="48" spans="1:56" s="126" customFormat="1" ht="15.75" customHeight="1">
      <c r="A48" s="102">
        <v>0</v>
      </c>
      <c r="B48" s="40">
        <v>13</v>
      </c>
      <c r="C48" s="59"/>
      <c r="D48" s="104">
        <v>65681</v>
      </c>
      <c r="E48" s="60"/>
      <c r="F48" s="59"/>
      <c r="G48" s="105">
        <f t="shared" si="34"/>
        <v>0</v>
      </c>
      <c r="H48" s="59"/>
      <c r="I48" s="103">
        <v>14</v>
      </c>
      <c r="J48" s="107"/>
      <c r="K48" s="108">
        <v>535</v>
      </c>
      <c r="L48" s="109">
        <f t="shared" si="35"/>
        <v>67892.33333333333</v>
      </c>
      <c r="M48" s="60"/>
      <c r="N48" s="59"/>
      <c r="O48" s="105">
        <f t="shared" si="43"/>
        <v>0</v>
      </c>
      <c r="P48" s="59"/>
      <c r="Q48" s="105">
        <f t="shared" si="44"/>
        <v>2211.3333333333285</v>
      </c>
      <c r="R48" s="110">
        <f t="shared" si="37"/>
        <v>0.03366777809919655</v>
      </c>
      <c r="S48" s="59"/>
      <c r="T48" s="103">
        <v>15</v>
      </c>
      <c r="U48" s="127"/>
      <c r="V48" s="108">
        <v>535</v>
      </c>
      <c r="W48" s="109">
        <f t="shared" si="28"/>
        <v>70223.66666666666</v>
      </c>
      <c r="X48" s="60"/>
      <c r="Y48" s="59"/>
      <c r="Z48" s="105">
        <f t="shared" si="38"/>
        <v>0</v>
      </c>
      <c r="AA48" s="59"/>
      <c r="AB48" s="105">
        <f t="shared" si="39"/>
        <v>2331.3333333333285</v>
      </c>
      <c r="AC48" s="110">
        <f t="shared" si="40"/>
        <v>0.0343386833073935</v>
      </c>
      <c r="AD48" s="110"/>
      <c r="AE48" s="143" t="s">
        <v>82</v>
      </c>
      <c r="AF48" s="89" t="s">
        <v>61</v>
      </c>
      <c r="AG48" s="113"/>
      <c r="AH48" s="108">
        <v>535</v>
      </c>
      <c r="AI48" s="109">
        <f t="shared" si="30"/>
        <v>72742</v>
      </c>
      <c r="AJ48" s="59"/>
      <c r="AK48" s="105">
        <f t="shared" si="31"/>
        <v>0</v>
      </c>
      <c r="AL48" s="59"/>
      <c r="AM48" s="105">
        <f t="shared" si="32"/>
        <v>2518.333333333343</v>
      </c>
      <c r="AN48" s="110">
        <f t="shared" si="33"/>
        <v>0.035861604112573775</v>
      </c>
      <c r="AO48" s="59"/>
      <c r="AP48" s="105">
        <f t="shared" si="45"/>
        <v>7061</v>
      </c>
      <c r="AQ48" s="110">
        <f t="shared" si="46"/>
        <v>0.10750445334267139</v>
      </c>
      <c r="AR48" s="111" t="str">
        <f t="shared" si="41"/>
        <v> </v>
      </c>
      <c r="AS48" s="28"/>
      <c r="AT48" s="29">
        <f t="shared" si="47"/>
        <v>0</v>
      </c>
      <c r="AV48" s="109"/>
      <c r="AW48" s="109"/>
      <c r="AY48" s="109"/>
      <c r="BA48" s="109">
        <v>98</v>
      </c>
      <c r="BD48" s="128">
        <v>108</v>
      </c>
    </row>
    <row r="49" spans="1:56" s="126" customFormat="1" ht="15.75" customHeight="1">
      <c r="A49" s="102">
        <v>0</v>
      </c>
      <c r="B49" s="40">
        <v>14</v>
      </c>
      <c r="C49" s="59"/>
      <c r="D49" s="104">
        <v>67961</v>
      </c>
      <c r="E49" s="60"/>
      <c r="F49" s="59"/>
      <c r="G49" s="105">
        <f t="shared" si="34"/>
        <v>0</v>
      </c>
      <c r="H49" s="59"/>
      <c r="I49" s="103">
        <v>15</v>
      </c>
      <c r="J49" s="107"/>
      <c r="K49" s="108">
        <v>535</v>
      </c>
      <c r="L49" s="109">
        <f t="shared" si="35"/>
        <v>70264.66666666667</v>
      </c>
      <c r="M49" s="60"/>
      <c r="N49" s="59"/>
      <c r="O49" s="105">
        <f t="shared" si="43"/>
        <v>0</v>
      </c>
      <c r="P49" s="59"/>
      <c r="Q49" s="105">
        <f t="shared" si="44"/>
        <v>2303.6666666666715</v>
      </c>
      <c r="R49" s="110">
        <f t="shared" si="37"/>
        <v>0.03389689184483265</v>
      </c>
      <c r="S49" s="59"/>
      <c r="T49" s="103">
        <v>16</v>
      </c>
      <c r="U49" s="127"/>
      <c r="V49" s="108">
        <v>535</v>
      </c>
      <c r="W49" s="109">
        <f t="shared" si="28"/>
        <v>72688.33333333334</v>
      </c>
      <c r="X49" s="60"/>
      <c r="Y49" s="59"/>
      <c r="Z49" s="105">
        <f t="shared" si="38"/>
        <v>0</v>
      </c>
      <c r="AA49" s="59"/>
      <c r="AB49" s="105">
        <f t="shared" si="39"/>
        <v>2423.6666666666715</v>
      </c>
      <c r="AC49" s="110">
        <f t="shared" si="40"/>
        <v>0.034493391652513895</v>
      </c>
      <c r="AD49" s="110"/>
      <c r="AE49" s="143" t="s">
        <v>89</v>
      </c>
      <c r="AF49" s="89" t="s">
        <v>62</v>
      </c>
      <c r="AG49" s="113"/>
      <c r="AH49" s="108">
        <v>535</v>
      </c>
      <c r="AI49" s="109">
        <f t="shared" si="30"/>
        <v>75299</v>
      </c>
      <c r="AJ49" s="59"/>
      <c r="AK49" s="105">
        <f t="shared" si="31"/>
        <v>0</v>
      </c>
      <c r="AL49" s="59"/>
      <c r="AM49" s="105">
        <f t="shared" si="32"/>
        <v>2610.666666666657</v>
      </c>
      <c r="AN49" s="110">
        <f t="shared" si="33"/>
        <v>0.03591589663632389</v>
      </c>
      <c r="AO49" s="59"/>
      <c r="AP49" s="105">
        <f t="shared" si="45"/>
        <v>7338</v>
      </c>
      <c r="AQ49" s="110">
        <f t="shared" si="46"/>
        <v>0.10797369079324907</v>
      </c>
      <c r="AR49" s="111" t="str">
        <f t="shared" si="41"/>
        <v> </v>
      </c>
      <c r="AS49" s="28"/>
      <c r="AT49" s="29">
        <f t="shared" si="47"/>
        <v>0</v>
      </c>
      <c r="AV49" s="109"/>
      <c r="AW49" s="109"/>
      <c r="AY49" s="109"/>
      <c r="BA49" s="109">
        <v>98</v>
      </c>
      <c r="BD49" s="128">
        <v>108</v>
      </c>
    </row>
    <row r="50" spans="1:56" s="126" customFormat="1" ht="15.75" customHeight="1">
      <c r="A50" s="102"/>
      <c r="B50" s="40"/>
      <c r="C50" s="59"/>
      <c r="D50" s="104"/>
      <c r="E50" s="60"/>
      <c r="F50" s="59"/>
      <c r="G50" s="105"/>
      <c r="H50" s="59"/>
      <c r="I50" s="103"/>
      <c r="J50" s="107"/>
      <c r="K50" s="108">
        <v>535</v>
      </c>
      <c r="L50" s="109"/>
      <c r="M50" s="60"/>
      <c r="N50" s="59"/>
      <c r="O50" s="105"/>
      <c r="P50" s="59"/>
      <c r="Q50" s="105"/>
      <c r="R50" s="110"/>
      <c r="S50" s="59"/>
      <c r="T50" s="112" t="s">
        <v>89</v>
      </c>
      <c r="U50" s="127"/>
      <c r="V50" s="108">
        <v>535</v>
      </c>
      <c r="W50" s="109">
        <f t="shared" si="28"/>
        <v>74876</v>
      </c>
      <c r="X50" s="60"/>
      <c r="Y50" s="59"/>
      <c r="Z50" s="105">
        <f t="shared" si="38"/>
        <v>0</v>
      </c>
      <c r="AA50" s="59"/>
      <c r="AB50" s="105"/>
      <c r="AC50" s="110"/>
      <c r="AD50" s="110"/>
      <c r="AE50" s="143" t="s">
        <v>83</v>
      </c>
      <c r="AF50" s="89" t="s">
        <v>63</v>
      </c>
      <c r="AG50" s="113"/>
      <c r="AH50" s="108">
        <v>535</v>
      </c>
      <c r="AI50" s="109">
        <f t="shared" si="30"/>
        <v>77856</v>
      </c>
      <c r="AJ50" s="59"/>
      <c r="AK50" s="105">
        <f>(A50*AI50)</f>
        <v>0</v>
      </c>
      <c r="AL50" s="59"/>
      <c r="AM50" s="105">
        <f>(AI50-W50)</f>
        <v>2980</v>
      </c>
      <c r="AN50" s="110">
        <f>(AM50/W50)</f>
        <v>0.039799134569154335</v>
      </c>
      <c r="AO50" s="59"/>
      <c r="AP50" s="105"/>
      <c r="AQ50" s="110"/>
      <c r="AR50" s="111" t="str">
        <f t="shared" si="41"/>
        <v> </v>
      </c>
      <c r="AS50" s="28"/>
      <c r="AT50" s="29">
        <f t="shared" si="47"/>
        <v>0</v>
      </c>
      <c r="AV50" s="109"/>
      <c r="AW50" s="109"/>
      <c r="AY50" s="109"/>
      <c r="BA50" s="109"/>
      <c r="BD50" s="128"/>
    </row>
    <row r="51" spans="1:56" s="126" customFormat="1" ht="15.75" customHeight="1">
      <c r="A51" s="102">
        <v>1</v>
      </c>
      <c r="B51" s="40">
        <v>15</v>
      </c>
      <c r="C51" s="59"/>
      <c r="D51" s="104">
        <v>70857</v>
      </c>
      <c r="E51" s="60"/>
      <c r="F51" s="59"/>
      <c r="G51" s="105">
        <f t="shared" si="34"/>
        <v>70857</v>
      </c>
      <c r="H51" s="59"/>
      <c r="I51" s="103">
        <v>16</v>
      </c>
      <c r="J51" s="107"/>
      <c r="K51" s="108">
        <v>535</v>
      </c>
      <c r="L51" s="109">
        <f>L27+K51</f>
        <v>73899.33333333333</v>
      </c>
      <c r="M51" s="60"/>
      <c r="N51" s="59"/>
      <c r="O51" s="105">
        <f t="shared" si="43"/>
        <v>73899.33333333333</v>
      </c>
      <c r="P51" s="59"/>
      <c r="Q51" s="105">
        <f t="shared" si="44"/>
        <v>3042.3333333333285</v>
      </c>
      <c r="R51" s="110">
        <f t="shared" si="37"/>
        <v>0.04293624247898342</v>
      </c>
      <c r="S51" s="59"/>
      <c r="T51" s="103">
        <v>17</v>
      </c>
      <c r="U51" s="127"/>
      <c r="V51" s="108">
        <v>535</v>
      </c>
      <c r="W51" s="109">
        <f t="shared" si="28"/>
        <v>77062.66666666666</v>
      </c>
      <c r="X51" s="60"/>
      <c r="Y51" s="59"/>
      <c r="Z51" s="105">
        <f t="shared" si="38"/>
        <v>77062.66666666666</v>
      </c>
      <c r="AA51" s="59"/>
      <c r="AB51" s="105">
        <f t="shared" si="39"/>
        <v>3163.3333333333285</v>
      </c>
      <c r="AC51" s="110">
        <f t="shared" si="40"/>
        <v>0.04280597930518086</v>
      </c>
      <c r="AD51" s="110"/>
      <c r="AE51" s="143" t="s">
        <v>84</v>
      </c>
      <c r="AF51" s="89" t="s">
        <v>64</v>
      </c>
      <c r="AG51" s="113"/>
      <c r="AH51" s="108">
        <v>535</v>
      </c>
      <c r="AI51" s="109">
        <f t="shared" si="30"/>
        <v>80413</v>
      </c>
      <c r="AJ51" s="59"/>
      <c r="AK51" s="105">
        <f t="shared" si="31"/>
        <v>80413</v>
      </c>
      <c r="AL51" s="59"/>
      <c r="AM51" s="105">
        <f t="shared" si="32"/>
        <v>3350.333333333343</v>
      </c>
      <c r="AN51" s="110">
        <f t="shared" si="33"/>
        <v>0.04347543990172514</v>
      </c>
      <c r="AO51" s="59"/>
      <c r="AP51" s="105">
        <f t="shared" si="45"/>
        <v>9556</v>
      </c>
      <c r="AQ51" s="110">
        <f t="shared" si="46"/>
        <v>0.1348631751273692</v>
      </c>
      <c r="AR51" s="111" t="str">
        <f t="shared" si="41"/>
        <v>&lt;</v>
      </c>
      <c r="AS51" s="28"/>
      <c r="AT51" s="29">
        <f t="shared" si="47"/>
        <v>82969</v>
      </c>
      <c r="AV51" s="109"/>
      <c r="AW51" s="109"/>
      <c r="AY51" s="109"/>
      <c r="BA51" s="109">
        <v>98</v>
      </c>
      <c r="BD51" s="128">
        <v>108</v>
      </c>
    </row>
    <row r="52" spans="1:56" s="126" customFormat="1" ht="15.75" customHeight="1">
      <c r="A52" s="102">
        <v>0</v>
      </c>
      <c r="B52" s="40">
        <v>16</v>
      </c>
      <c r="C52" s="59"/>
      <c r="D52" s="104">
        <v>73854</v>
      </c>
      <c r="E52" s="60"/>
      <c r="F52" s="59"/>
      <c r="G52" s="105">
        <f t="shared" si="34"/>
        <v>0</v>
      </c>
      <c r="H52" s="59"/>
      <c r="I52" s="103">
        <v>17</v>
      </c>
      <c r="J52" s="107"/>
      <c r="K52" s="108">
        <v>535</v>
      </c>
      <c r="L52" s="109">
        <f>L28+K52</f>
        <v>76869.66666666667</v>
      </c>
      <c r="M52" s="60"/>
      <c r="N52" s="59"/>
      <c r="O52" s="105">
        <f t="shared" si="43"/>
        <v>0</v>
      </c>
      <c r="P52" s="59"/>
      <c r="Q52" s="105">
        <f t="shared" si="44"/>
        <v>3015.6666666666715</v>
      </c>
      <c r="R52" s="110">
        <f t="shared" si="37"/>
        <v>0.0408328142912594</v>
      </c>
      <c r="S52" s="59"/>
      <c r="T52" s="103">
        <v>18</v>
      </c>
      <c r="U52" s="127"/>
      <c r="V52" s="108">
        <v>535</v>
      </c>
      <c r="W52" s="109">
        <f t="shared" si="28"/>
        <v>79825.33333333334</v>
      </c>
      <c r="X52" s="60"/>
      <c r="Y52" s="59"/>
      <c r="Z52" s="105">
        <f t="shared" si="38"/>
        <v>0</v>
      </c>
      <c r="AA52" s="59"/>
      <c r="AB52" s="105">
        <f t="shared" si="39"/>
        <v>2955.6666666666715</v>
      </c>
      <c r="AC52" s="110">
        <f t="shared" si="40"/>
        <v>0.03845036403609579</v>
      </c>
      <c r="AD52" s="110"/>
      <c r="AE52" s="143" t="s">
        <v>69</v>
      </c>
      <c r="AF52" s="89" t="s">
        <v>65</v>
      </c>
      <c r="AG52" s="113"/>
      <c r="AH52" s="108">
        <v>535</v>
      </c>
      <c r="AI52" s="109">
        <f t="shared" si="30"/>
        <v>82969</v>
      </c>
      <c r="AJ52" s="59"/>
      <c r="AK52" s="105">
        <f t="shared" si="31"/>
        <v>0</v>
      </c>
      <c r="AL52" s="59"/>
      <c r="AM52" s="105">
        <f t="shared" si="32"/>
        <v>3143.666666666657</v>
      </c>
      <c r="AN52" s="110">
        <f t="shared" si="33"/>
        <v>0.03938181696704459</v>
      </c>
      <c r="AO52" s="59"/>
      <c r="AP52" s="105">
        <f t="shared" si="45"/>
        <v>9115</v>
      </c>
      <c r="AQ52" s="110">
        <f t="shared" si="46"/>
        <v>0.1234191783789639</v>
      </c>
      <c r="AR52" s="111" t="str">
        <f t="shared" si="41"/>
        <v> </v>
      </c>
      <c r="AS52" s="28"/>
      <c r="AT52" s="29">
        <f t="shared" si="47"/>
        <v>0</v>
      </c>
      <c r="AV52" s="109"/>
      <c r="AW52" s="109"/>
      <c r="BA52" s="109">
        <v>98</v>
      </c>
      <c r="BD52" s="128">
        <v>108</v>
      </c>
    </row>
    <row r="53" spans="1:56" s="126" customFormat="1" ht="15.75" customHeight="1">
      <c r="A53" s="102">
        <v>0</v>
      </c>
      <c r="B53" s="40">
        <v>17</v>
      </c>
      <c r="C53" s="59"/>
      <c r="D53" s="104">
        <v>76995</v>
      </c>
      <c r="E53" s="60"/>
      <c r="F53" s="59"/>
      <c r="G53" s="105">
        <f t="shared" si="34"/>
        <v>0</v>
      </c>
      <c r="H53" s="59"/>
      <c r="I53" s="103">
        <v>18</v>
      </c>
      <c r="J53" s="107"/>
      <c r="K53" s="108">
        <v>535</v>
      </c>
      <c r="L53" s="109">
        <f>L29+K53</f>
        <v>79275</v>
      </c>
      <c r="M53" s="60"/>
      <c r="N53" s="59"/>
      <c r="O53" s="105">
        <f t="shared" si="43"/>
        <v>0</v>
      </c>
      <c r="P53" s="59"/>
      <c r="Q53" s="105">
        <f t="shared" si="44"/>
        <v>2280</v>
      </c>
      <c r="R53" s="110">
        <f t="shared" si="37"/>
        <v>0.029612312487823884</v>
      </c>
      <c r="S53" s="59"/>
      <c r="T53" s="103">
        <v>19</v>
      </c>
      <c r="U53" s="127"/>
      <c r="V53" s="108">
        <v>535</v>
      </c>
      <c r="W53" s="109">
        <f t="shared" si="28"/>
        <v>83197.81674999998</v>
      </c>
      <c r="X53" s="60"/>
      <c r="Y53" s="59"/>
      <c r="Z53" s="105">
        <f t="shared" si="38"/>
        <v>0</v>
      </c>
      <c r="AA53" s="59"/>
      <c r="AB53" s="105">
        <f t="shared" si="39"/>
        <v>3922.8167499999836</v>
      </c>
      <c r="AC53" s="110">
        <f t="shared" si="40"/>
        <v>0.049483654998423006</v>
      </c>
      <c r="AD53" s="110"/>
      <c r="AE53" s="143" t="s">
        <v>85</v>
      </c>
      <c r="AF53" s="89" t="s">
        <v>66</v>
      </c>
      <c r="AG53" s="113"/>
      <c r="AH53" s="108">
        <v>535</v>
      </c>
      <c r="AI53" s="109">
        <f t="shared" si="30"/>
        <v>84777</v>
      </c>
      <c r="AJ53" s="59"/>
      <c r="AK53" s="105">
        <f t="shared" si="31"/>
        <v>0</v>
      </c>
      <c r="AL53" s="59"/>
      <c r="AM53" s="105">
        <f t="shared" si="32"/>
        <v>1579.1832500000164</v>
      </c>
      <c r="AN53" s="110">
        <f t="shared" si="33"/>
        <v>0.01898106599053294</v>
      </c>
      <c r="AO53" s="59"/>
      <c r="AP53" s="105">
        <f t="shared" si="45"/>
        <v>7782</v>
      </c>
      <c r="AQ53" s="110">
        <f t="shared" si="46"/>
        <v>0.10107149814923047</v>
      </c>
      <c r="AR53" s="111" t="str">
        <f t="shared" si="41"/>
        <v> </v>
      </c>
      <c r="AS53" s="28"/>
      <c r="AT53" s="29">
        <f t="shared" si="47"/>
        <v>0</v>
      </c>
      <c r="AV53" s="109"/>
      <c r="AW53" s="109"/>
      <c r="BA53" s="109">
        <v>98</v>
      </c>
      <c r="BD53" s="128">
        <v>108</v>
      </c>
    </row>
    <row r="54" spans="1:49" s="126" customFormat="1" ht="15.75" customHeight="1">
      <c r="A54" s="102">
        <v>0</v>
      </c>
      <c r="B54" s="40">
        <v>18</v>
      </c>
      <c r="C54" s="59"/>
      <c r="D54" s="104">
        <v>80166</v>
      </c>
      <c r="E54" s="60"/>
      <c r="F54" s="59"/>
      <c r="G54" s="105">
        <f t="shared" si="34"/>
        <v>0</v>
      </c>
      <c r="H54" s="59"/>
      <c r="I54" s="103">
        <v>19</v>
      </c>
      <c r="J54" s="107"/>
      <c r="K54" s="108">
        <v>535</v>
      </c>
      <c r="L54" s="109">
        <f>L30+K54</f>
        <v>81681.45</v>
      </c>
      <c r="M54" s="60"/>
      <c r="N54" s="59"/>
      <c r="O54" s="105">
        <f t="shared" si="43"/>
        <v>0</v>
      </c>
      <c r="P54" s="59"/>
      <c r="Q54" s="105">
        <f t="shared" si="44"/>
        <v>1515.449999999997</v>
      </c>
      <c r="R54" s="110">
        <f t="shared" si="37"/>
        <v>0.018903899408726856</v>
      </c>
      <c r="S54" s="59"/>
      <c r="T54" s="112" t="s">
        <v>69</v>
      </c>
      <c r="U54" s="127"/>
      <c r="V54" s="108">
        <v>535</v>
      </c>
      <c r="W54" s="109">
        <f t="shared" si="28"/>
        <v>83197.81674999998</v>
      </c>
      <c r="X54" s="60"/>
      <c r="Y54" s="59"/>
      <c r="Z54" s="105">
        <f t="shared" si="38"/>
        <v>0</v>
      </c>
      <c r="AA54" s="59"/>
      <c r="AB54" s="105">
        <f t="shared" si="39"/>
        <v>1516.3667499999865</v>
      </c>
      <c r="AC54" s="110">
        <f t="shared" si="40"/>
        <v>0.018564395587982174</v>
      </c>
      <c r="AD54" s="110"/>
      <c r="AE54" s="143" t="s">
        <v>85</v>
      </c>
      <c r="AF54" s="89" t="s">
        <v>66</v>
      </c>
      <c r="AG54" s="113"/>
      <c r="AH54" s="108">
        <v>535</v>
      </c>
      <c r="AI54" s="109">
        <f t="shared" si="30"/>
        <v>84777.34999999999</v>
      </c>
      <c r="AJ54" s="59"/>
      <c r="AK54" s="105">
        <f t="shared" si="31"/>
        <v>0</v>
      </c>
      <c r="AL54" s="59"/>
      <c r="AM54" s="105">
        <f t="shared" si="32"/>
        <v>1579.5332500000077</v>
      </c>
      <c r="AN54" s="110">
        <f t="shared" si="33"/>
        <v>0.018985272831693722</v>
      </c>
      <c r="AO54" s="59"/>
      <c r="AP54" s="105">
        <f t="shared" si="45"/>
        <v>4611.349999999991</v>
      </c>
      <c r="AQ54" s="110">
        <f t="shared" si="46"/>
        <v>0.057522515779756894</v>
      </c>
      <c r="AR54" s="111" t="str">
        <f t="shared" si="41"/>
        <v> </v>
      </c>
      <c r="AS54" s="28"/>
      <c r="AT54" s="29">
        <f>(A54*AI54)</f>
        <v>0</v>
      </c>
      <c r="AV54" s="109"/>
      <c r="AW54" s="109"/>
    </row>
    <row r="55" spans="1:49" s="126" customFormat="1" ht="15.75" customHeight="1">
      <c r="A55" s="102"/>
      <c r="B55" s="40"/>
      <c r="C55" s="59"/>
      <c r="D55" s="104"/>
      <c r="E55" s="60"/>
      <c r="F55" s="59"/>
      <c r="G55" s="105"/>
      <c r="H55" s="59"/>
      <c r="I55" s="40"/>
      <c r="J55" s="107"/>
      <c r="K55" s="108"/>
      <c r="L55" s="109"/>
      <c r="M55" s="60"/>
      <c r="N55" s="59"/>
      <c r="O55" s="105"/>
      <c r="P55" s="59"/>
      <c r="Q55" s="105"/>
      <c r="R55" s="110"/>
      <c r="S55" s="59"/>
      <c r="T55" s="40"/>
      <c r="U55" s="127"/>
      <c r="V55" s="108"/>
      <c r="W55" s="109"/>
      <c r="X55" s="60"/>
      <c r="Y55" s="59"/>
      <c r="Z55" s="105"/>
      <c r="AA55" s="59"/>
      <c r="AB55" s="105"/>
      <c r="AC55" s="110"/>
      <c r="AD55" s="110"/>
      <c r="AE55" s="59"/>
      <c r="AF55" s="40"/>
      <c r="AG55" s="113"/>
      <c r="AH55" s="108"/>
      <c r="AI55" s="109"/>
      <c r="AJ55" s="59"/>
      <c r="AK55" s="105"/>
      <c r="AL55" s="59"/>
      <c r="AM55" s="105"/>
      <c r="AN55" s="110"/>
      <c r="AO55" s="59"/>
      <c r="AP55" s="105"/>
      <c r="AQ55" s="110"/>
      <c r="AR55" s="111"/>
      <c r="AS55" s="28"/>
      <c r="AT55" s="29"/>
      <c r="AV55" s="109"/>
      <c r="AW55" s="109"/>
    </row>
    <row r="56" spans="1:49" s="126" customFormat="1" ht="15.75" customHeight="1">
      <c r="A56" s="102">
        <v>1</v>
      </c>
      <c r="B56" s="89" t="s">
        <v>51</v>
      </c>
      <c r="C56" s="59"/>
      <c r="D56" s="104">
        <v>101115</v>
      </c>
      <c r="E56" s="60"/>
      <c r="F56" s="59"/>
      <c r="G56" s="105">
        <f t="shared" si="34"/>
        <v>101115</v>
      </c>
      <c r="H56" s="59"/>
      <c r="I56" s="89" t="s">
        <v>51</v>
      </c>
      <c r="J56" s="107">
        <v>102631.72499999999</v>
      </c>
      <c r="K56" s="108">
        <v>322</v>
      </c>
      <c r="L56" s="109">
        <f>J56+K56</f>
        <v>102953.72499999999</v>
      </c>
      <c r="M56" s="60"/>
      <c r="N56" s="59"/>
      <c r="O56" s="105">
        <f t="shared" si="43"/>
        <v>102953.72499999999</v>
      </c>
      <c r="P56" s="59"/>
      <c r="Q56" s="105"/>
      <c r="R56" s="110"/>
      <c r="S56" s="59"/>
      <c r="T56" s="89" t="s">
        <v>51</v>
      </c>
      <c r="U56" s="127">
        <v>104498</v>
      </c>
      <c r="V56" s="108">
        <v>627</v>
      </c>
      <c r="W56" s="109">
        <f>U56+V56</f>
        <v>105125</v>
      </c>
      <c r="X56" s="60"/>
      <c r="Y56" s="59"/>
      <c r="Z56" s="105">
        <f t="shared" si="38"/>
        <v>105125</v>
      </c>
      <c r="AA56" s="59"/>
      <c r="AB56" s="105">
        <f t="shared" si="39"/>
        <v>2171.2750000000087</v>
      </c>
      <c r="AC56" s="110">
        <f t="shared" si="40"/>
        <v>0.021089814865853655</v>
      </c>
      <c r="AD56" s="110"/>
      <c r="AE56" s="59"/>
      <c r="AF56" s="89" t="s">
        <v>51</v>
      </c>
      <c r="AG56" s="113">
        <v>105665</v>
      </c>
      <c r="AH56" s="108">
        <v>1029</v>
      </c>
      <c r="AI56" s="109">
        <f>AG56+AH56</f>
        <v>106694</v>
      </c>
      <c r="AJ56" s="59"/>
      <c r="AK56" s="105">
        <f t="shared" si="31"/>
        <v>106694</v>
      </c>
      <c r="AL56" s="59"/>
      <c r="AM56" s="105">
        <f t="shared" si="32"/>
        <v>1569</v>
      </c>
      <c r="AN56" s="110">
        <f t="shared" si="33"/>
        <v>0.014925089179548157</v>
      </c>
      <c r="AO56" s="59"/>
      <c r="AP56" s="105">
        <f>(AI56-D56)</f>
        <v>5579</v>
      </c>
      <c r="AQ56" s="110">
        <f>(AP56/D56)</f>
        <v>0.05517480096919349</v>
      </c>
      <c r="AR56" s="111" t="str">
        <f t="shared" si="41"/>
        <v>&lt;</v>
      </c>
      <c r="AS56" s="28"/>
      <c r="AT56" s="29">
        <f>(A56*AI56)</f>
        <v>106694</v>
      </c>
      <c r="AV56" s="109"/>
      <c r="AW56" s="109"/>
    </row>
    <row r="57" spans="1:49" s="126" customFormat="1" ht="15.75" customHeight="1">
      <c r="A57" s="114">
        <f>SUM(A36:A56)</f>
        <v>3</v>
      </c>
      <c r="B57" s="59"/>
      <c r="C57" s="59"/>
      <c r="D57" s="129"/>
      <c r="E57" s="116"/>
      <c r="F57" s="59"/>
      <c r="G57" s="117">
        <f>SUM(G36:G56)</f>
        <v>217965</v>
      </c>
      <c r="H57" s="59"/>
      <c r="I57" s="59"/>
      <c r="J57" s="130"/>
      <c r="K57" s="108"/>
      <c r="L57" s="129"/>
      <c r="M57" s="116"/>
      <c r="N57" s="59"/>
      <c r="O57" s="117">
        <f>SUM(O36:O56)</f>
        <v>224811.05833333332</v>
      </c>
      <c r="P57" s="59"/>
      <c r="Q57" s="59"/>
      <c r="R57" s="59"/>
      <c r="S57" s="59"/>
      <c r="T57" s="59"/>
      <c r="U57" s="127"/>
      <c r="V57" s="108"/>
      <c r="W57" s="109"/>
      <c r="X57" s="59"/>
      <c r="Y57" s="59"/>
      <c r="Z57" s="117">
        <f>SUM(Z35:Z56)</f>
        <v>232229.66666666666</v>
      </c>
      <c r="AA57" s="59"/>
      <c r="AB57" s="59"/>
      <c r="AC57" s="59"/>
      <c r="AD57" s="59"/>
      <c r="AE57" s="59"/>
      <c r="AF57" s="59"/>
      <c r="AG57" s="59"/>
      <c r="AH57" s="108"/>
      <c r="AI57" s="115"/>
      <c r="AJ57" s="59"/>
      <c r="AK57" s="117">
        <f>SUM(AK34:AK56)</f>
        <v>239421</v>
      </c>
      <c r="AL57" s="59"/>
      <c r="AM57" s="59"/>
      <c r="AN57" s="59"/>
      <c r="AO57" s="59"/>
      <c r="AP57" s="59"/>
      <c r="AQ57" s="59"/>
      <c r="AR57" s="59"/>
      <c r="AS57" s="27"/>
      <c r="AT57" s="120">
        <f>SUM(AT36:AT56)</f>
        <v>244017</v>
      </c>
      <c r="AW57" s="109"/>
    </row>
    <row r="58" spans="1:44" s="126" customFormat="1" ht="15.75" customHeight="1">
      <c r="A58" s="131"/>
      <c r="B58" s="132"/>
      <c r="C58" s="132"/>
      <c r="D58" s="115"/>
      <c r="E58" s="133"/>
      <c r="F58" s="132"/>
      <c r="G58" s="122"/>
      <c r="H58" s="132"/>
      <c r="I58" s="132"/>
      <c r="J58" s="118"/>
      <c r="K58" s="108"/>
      <c r="L58" s="115"/>
      <c r="M58" s="133"/>
      <c r="N58" s="132"/>
      <c r="O58" s="122"/>
      <c r="P58" s="132"/>
      <c r="Q58" s="122"/>
      <c r="R58" s="134"/>
      <c r="S58" s="132"/>
      <c r="T58" s="59"/>
      <c r="U58" s="132"/>
      <c r="V58" s="108"/>
      <c r="W58" s="109"/>
      <c r="X58" s="122"/>
      <c r="Y58" s="132"/>
      <c r="Z58" s="122"/>
      <c r="AA58" s="132"/>
      <c r="AB58" s="122"/>
      <c r="AC58" s="134"/>
      <c r="AD58" s="134"/>
      <c r="AE58" s="132"/>
      <c r="AF58" s="59"/>
      <c r="AG58" s="132"/>
      <c r="AH58" s="108"/>
      <c r="AI58" s="115"/>
      <c r="AJ58" s="122"/>
      <c r="AK58" s="122"/>
      <c r="AL58" s="132"/>
      <c r="AM58" s="122"/>
      <c r="AN58" s="134"/>
      <c r="AO58" s="132"/>
      <c r="AP58" s="122"/>
      <c r="AQ58" s="134"/>
      <c r="AR58" s="132"/>
    </row>
    <row r="59" spans="1:46" s="126" customFormat="1" ht="15.75" customHeight="1">
      <c r="A59" s="125" t="s">
        <v>3</v>
      </c>
      <c r="B59" s="59"/>
      <c r="C59" s="59"/>
      <c r="D59" s="115"/>
      <c r="E59" s="59"/>
      <c r="F59" s="59"/>
      <c r="G59" s="59"/>
      <c r="H59" s="59"/>
      <c r="I59" s="59"/>
      <c r="J59" s="118"/>
      <c r="K59" s="108"/>
      <c r="L59" s="115"/>
      <c r="M59" s="59"/>
      <c r="N59" s="59"/>
      <c r="O59" s="59"/>
      <c r="P59" s="59"/>
      <c r="Q59" s="59"/>
      <c r="R59" s="59"/>
      <c r="S59" s="59"/>
      <c r="T59" s="53"/>
      <c r="U59" s="127"/>
      <c r="V59" s="108">
        <v>805</v>
      </c>
      <c r="W59" s="109"/>
      <c r="X59" s="105"/>
      <c r="Y59" s="59"/>
      <c r="Z59" s="59"/>
      <c r="AA59" s="59"/>
      <c r="AB59" s="59"/>
      <c r="AC59" s="59"/>
      <c r="AD59" s="59"/>
      <c r="AE59" s="59"/>
      <c r="AF59" s="89"/>
      <c r="AG59" s="113"/>
      <c r="AH59" s="108"/>
      <c r="AI59" s="109"/>
      <c r="AJ59" s="59"/>
      <c r="AK59" s="105"/>
      <c r="AL59" s="59"/>
      <c r="AM59" s="105"/>
      <c r="AN59" s="110"/>
      <c r="AO59" s="59"/>
      <c r="AP59" s="59"/>
      <c r="AQ59" s="59"/>
      <c r="AR59" s="59"/>
      <c r="AS59" s="27"/>
      <c r="AT59" s="27"/>
    </row>
    <row r="60" spans="1:46" s="126" customFormat="1" ht="15.75" customHeight="1">
      <c r="A60" s="59"/>
      <c r="B60" s="59"/>
      <c r="C60" s="59"/>
      <c r="D60" s="115"/>
      <c r="E60" s="59"/>
      <c r="F60" s="59"/>
      <c r="G60" s="59"/>
      <c r="H60" s="59"/>
      <c r="I60" s="103"/>
      <c r="J60" s="107"/>
      <c r="K60" s="108">
        <v>805</v>
      </c>
      <c r="L60" s="109"/>
      <c r="M60" s="105"/>
      <c r="N60" s="59"/>
      <c r="O60" s="59"/>
      <c r="P60" s="59"/>
      <c r="Q60" s="59"/>
      <c r="R60" s="59"/>
      <c r="S60" s="59"/>
      <c r="T60" s="91" t="s">
        <v>23</v>
      </c>
      <c r="U60" s="127"/>
      <c r="V60" s="108">
        <v>805</v>
      </c>
      <c r="W60" s="109">
        <f aca="true" t="shared" si="48" ref="W60:W79">W35+V60</f>
        <v>46967</v>
      </c>
      <c r="X60" s="60" t="e">
        <f aca="true" t="shared" si="49" ref="X60:X72">(W60/W59)-1</f>
        <v>#DIV/0!</v>
      </c>
      <c r="Y60" s="59"/>
      <c r="Z60" s="105">
        <f>(A60*W60)</f>
        <v>0</v>
      </c>
      <c r="AA60" s="59"/>
      <c r="AB60" s="105"/>
      <c r="AC60" s="110"/>
      <c r="AD60" s="110"/>
      <c r="AE60" s="142" t="s">
        <v>68</v>
      </c>
      <c r="AF60" s="93" t="s">
        <v>52</v>
      </c>
      <c r="AG60" s="113"/>
      <c r="AH60" s="108">
        <v>805</v>
      </c>
      <c r="AI60" s="109">
        <f aca="true" t="shared" si="50" ref="AI60:AI79">AI35+AH60</f>
        <v>49370</v>
      </c>
      <c r="AJ60" s="59"/>
      <c r="AK60" s="105">
        <f aca="true" t="shared" si="51" ref="AK60:AK81">(A60*AI60)</f>
        <v>0</v>
      </c>
      <c r="AL60" s="59"/>
      <c r="AM60" s="105">
        <f aca="true" t="shared" si="52" ref="AM60:AM81">(AI60-W60)</f>
        <v>2403</v>
      </c>
      <c r="AN60" s="110">
        <f aca="true" t="shared" si="53" ref="AN60:AN81">(AM60/W60)</f>
        <v>0.05116358294121404</v>
      </c>
      <c r="AO60" s="59"/>
      <c r="AP60" s="59"/>
      <c r="AQ60" s="59"/>
      <c r="AR60" s="59"/>
      <c r="AS60" s="27"/>
      <c r="AT60" s="27"/>
    </row>
    <row r="61" spans="1:46" s="126" customFormat="1" ht="15.75" customHeight="1">
      <c r="A61" s="102">
        <v>0</v>
      </c>
      <c r="B61" s="103" t="s">
        <v>23</v>
      </c>
      <c r="C61" s="59"/>
      <c r="D61" s="104">
        <v>43250</v>
      </c>
      <c r="E61" s="105"/>
      <c r="F61" s="59"/>
      <c r="G61" s="105">
        <f>(A61*D61)</f>
        <v>0</v>
      </c>
      <c r="H61" s="59"/>
      <c r="I61" s="112" t="s">
        <v>68</v>
      </c>
      <c r="J61" s="107"/>
      <c r="K61" s="108">
        <v>805</v>
      </c>
      <c r="L61" s="109">
        <f aca="true" t="shared" si="54" ref="L61:L74">L36+K61</f>
        <v>45625</v>
      </c>
      <c r="M61" s="60" t="e">
        <f aca="true" t="shared" si="55" ref="M61:M72">(L61/L60)-1</f>
        <v>#DIV/0!</v>
      </c>
      <c r="N61" s="59"/>
      <c r="O61" s="105">
        <f>(A61*L61)</f>
        <v>0</v>
      </c>
      <c r="P61" s="59"/>
      <c r="Q61" s="105">
        <f>(L61-D61)</f>
        <v>2375</v>
      </c>
      <c r="R61" s="110">
        <f aca="true" t="shared" si="56" ref="R61:R81">(Q61/D61)</f>
        <v>0.05491329479768786</v>
      </c>
      <c r="S61" s="59"/>
      <c r="T61" s="112" t="s">
        <v>70</v>
      </c>
      <c r="U61" s="127"/>
      <c r="V61" s="108">
        <v>805</v>
      </c>
      <c r="W61" s="109">
        <f t="shared" si="48"/>
        <v>48029</v>
      </c>
      <c r="X61" s="60">
        <f t="shared" si="49"/>
        <v>0.022611620925330644</v>
      </c>
      <c r="Y61" s="59"/>
      <c r="Z61" s="105">
        <f aca="true" t="shared" si="57" ref="Z61:Z81">(A61*W61)</f>
        <v>0</v>
      </c>
      <c r="AA61" s="59"/>
      <c r="AB61" s="105">
        <f aca="true" t="shared" si="58" ref="AB61:AB81">(W61-L61)</f>
        <v>2404</v>
      </c>
      <c r="AC61" s="110">
        <f aca="true" t="shared" si="59" ref="AC61:AC81">(AB61/L61)</f>
        <v>0.05269041095890411</v>
      </c>
      <c r="AD61" s="110"/>
      <c r="AE61" s="143" t="s">
        <v>71</v>
      </c>
      <c r="AF61" s="89" t="s">
        <v>67</v>
      </c>
      <c r="AG61" s="113"/>
      <c r="AH61" s="108">
        <v>805</v>
      </c>
      <c r="AI61" s="109">
        <f t="shared" si="50"/>
        <v>50619</v>
      </c>
      <c r="AJ61" s="59"/>
      <c r="AK61" s="105">
        <f t="shared" si="51"/>
        <v>0</v>
      </c>
      <c r="AL61" s="59"/>
      <c r="AM61" s="105">
        <f t="shared" si="52"/>
        <v>2590</v>
      </c>
      <c r="AN61" s="110">
        <f t="shared" si="53"/>
        <v>0.05392575319078057</v>
      </c>
      <c r="AO61" s="59"/>
      <c r="AP61" s="105">
        <f>(AI61-D61)</f>
        <v>7369</v>
      </c>
      <c r="AQ61" s="110">
        <f>(AP61/D61)</f>
        <v>0.1703815028901734</v>
      </c>
      <c r="AR61" s="111" t="str">
        <f aca="true" t="shared" si="60" ref="AR61:AR81">IF($A61&gt;0,"&lt;"," ")</f>
        <v> </v>
      </c>
      <c r="AS61" s="28"/>
      <c r="AT61" s="29">
        <f>(A61*AI62)</f>
        <v>0</v>
      </c>
    </row>
    <row r="62" spans="1:46" s="126" customFormat="1" ht="15.75" customHeight="1">
      <c r="A62" s="102">
        <v>0</v>
      </c>
      <c r="B62" s="40">
        <v>2</v>
      </c>
      <c r="C62" s="59"/>
      <c r="D62" s="104">
        <v>44246</v>
      </c>
      <c r="E62" s="60">
        <f aca="true" t="shared" si="61" ref="E62:E70">(D66/D65)-1</f>
        <v>0.034038068076136074</v>
      </c>
      <c r="F62" s="59"/>
      <c r="G62" s="105">
        <f aca="true" t="shared" si="62" ref="G62:G81">(A62*D62)</f>
        <v>0</v>
      </c>
      <c r="H62" s="59"/>
      <c r="I62" s="103">
        <v>3</v>
      </c>
      <c r="J62" s="107"/>
      <c r="K62" s="108">
        <v>805</v>
      </c>
      <c r="L62" s="109">
        <f t="shared" si="54"/>
        <v>46718.666666666664</v>
      </c>
      <c r="M62" s="60">
        <f t="shared" si="55"/>
        <v>0.02397077625570776</v>
      </c>
      <c r="N62" s="59"/>
      <c r="O62" s="105">
        <f aca="true" t="shared" si="63" ref="O62:O81">(A62*L62)</f>
        <v>0</v>
      </c>
      <c r="P62" s="59"/>
      <c r="Q62" s="105">
        <f aca="true" t="shared" si="64" ref="Q62:Q81">(L62-D62)</f>
        <v>2472.6666666666642</v>
      </c>
      <c r="R62" s="110">
        <f t="shared" si="56"/>
        <v>0.05588452440145243</v>
      </c>
      <c r="S62" s="59"/>
      <c r="T62" s="103">
        <v>4</v>
      </c>
      <c r="U62" s="127"/>
      <c r="V62" s="108">
        <v>805</v>
      </c>
      <c r="W62" s="109">
        <f t="shared" si="48"/>
        <v>49262.33333333333</v>
      </c>
      <c r="X62" s="60">
        <f t="shared" si="49"/>
        <v>0.025678930090847762</v>
      </c>
      <c r="Y62" s="59"/>
      <c r="Z62" s="105">
        <f t="shared" si="57"/>
        <v>0</v>
      </c>
      <c r="AA62" s="59"/>
      <c r="AB62" s="105">
        <f t="shared" si="58"/>
        <v>2543.6666666666642</v>
      </c>
      <c r="AC62" s="110">
        <f t="shared" si="59"/>
        <v>0.054446473929050436</v>
      </c>
      <c r="AD62" s="110"/>
      <c r="AE62" s="143" t="s">
        <v>73</v>
      </c>
      <c r="AF62" s="112" t="s">
        <v>90</v>
      </c>
      <c r="AG62" s="113"/>
      <c r="AH62" s="108">
        <v>805</v>
      </c>
      <c r="AI62" s="109">
        <f t="shared" si="50"/>
        <v>51994</v>
      </c>
      <c r="AJ62" s="59"/>
      <c r="AK62" s="105">
        <f t="shared" si="51"/>
        <v>0</v>
      </c>
      <c r="AL62" s="59"/>
      <c r="AM62" s="105">
        <f t="shared" si="52"/>
        <v>2731.6666666666715</v>
      </c>
      <c r="AN62" s="110">
        <f t="shared" si="53"/>
        <v>0.05545142671547575</v>
      </c>
      <c r="AO62" s="59"/>
      <c r="AP62" s="105">
        <f aca="true" t="shared" si="65" ref="AP62:AP81">(AI62-D62)</f>
        <v>7748</v>
      </c>
      <c r="AQ62" s="110">
        <f aca="true" t="shared" si="66" ref="AQ62:AQ81">(AP62/D62)</f>
        <v>0.1751118745197306</v>
      </c>
      <c r="AR62" s="111" t="str">
        <f t="shared" si="60"/>
        <v> </v>
      </c>
      <c r="AS62" s="28"/>
      <c r="AT62" s="29">
        <f>(A62*AI64)</f>
        <v>0</v>
      </c>
    </row>
    <row r="63" spans="1:46" s="126" customFormat="1" ht="15.75" customHeight="1">
      <c r="A63" s="102">
        <v>0</v>
      </c>
      <c r="B63" s="40">
        <v>3</v>
      </c>
      <c r="C63" s="59"/>
      <c r="D63" s="104">
        <v>45259</v>
      </c>
      <c r="E63" s="60">
        <f t="shared" si="61"/>
        <v>0.03405684134788345</v>
      </c>
      <c r="F63" s="108"/>
      <c r="G63" s="105">
        <f t="shared" si="62"/>
        <v>0</v>
      </c>
      <c r="H63" s="59"/>
      <c r="I63" s="103">
        <v>4</v>
      </c>
      <c r="J63" s="107"/>
      <c r="K63" s="108">
        <v>805</v>
      </c>
      <c r="L63" s="109">
        <f t="shared" si="54"/>
        <v>47363.333333333336</v>
      </c>
      <c r="M63" s="60">
        <f t="shared" si="55"/>
        <v>0.013798909786238323</v>
      </c>
      <c r="N63" s="59"/>
      <c r="O63" s="105">
        <f t="shared" si="63"/>
        <v>0</v>
      </c>
      <c r="P63" s="59"/>
      <c r="Q63" s="105">
        <f t="shared" si="64"/>
        <v>2104.3333333333358</v>
      </c>
      <c r="R63" s="110">
        <f t="shared" si="56"/>
        <v>0.046495356356378525</v>
      </c>
      <c r="S63" s="59"/>
      <c r="T63" s="103">
        <v>5</v>
      </c>
      <c r="U63" s="127"/>
      <c r="V63" s="108">
        <v>805</v>
      </c>
      <c r="W63" s="109">
        <f t="shared" si="48"/>
        <v>49585.66666666667</v>
      </c>
      <c r="X63" s="60">
        <f t="shared" si="49"/>
        <v>0.006563500172545922</v>
      </c>
      <c r="Y63" s="59"/>
      <c r="Z63" s="105">
        <f t="shared" si="57"/>
        <v>0</v>
      </c>
      <c r="AA63" s="59"/>
      <c r="AB63" s="105">
        <f t="shared" si="58"/>
        <v>2222.3333333333358</v>
      </c>
      <c r="AC63" s="110">
        <f t="shared" si="59"/>
        <v>0.046920965585192535</v>
      </c>
      <c r="AD63" s="110"/>
      <c r="AE63" s="143" t="s">
        <v>73</v>
      </c>
      <c r="AF63" s="112" t="s">
        <v>90</v>
      </c>
      <c r="AG63" s="113"/>
      <c r="AH63" s="108">
        <v>805</v>
      </c>
      <c r="AI63" s="109">
        <f t="shared" si="50"/>
        <v>51994</v>
      </c>
      <c r="AJ63" s="59"/>
      <c r="AK63" s="105">
        <f t="shared" si="51"/>
        <v>0</v>
      </c>
      <c r="AL63" s="59"/>
      <c r="AM63" s="105">
        <f t="shared" si="52"/>
        <v>2408.3333333333285</v>
      </c>
      <c r="AN63" s="110">
        <f t="shared" si="53"/>
        <v>0.04856914296470072</v>
      </c>
      <c r="AO63" s="59"/>
      <c r="AP63" s="105">
        <f t="shared" si="65"/>
        <v>6735</v>
      </c>
      <c r="AQ63" s="110">
        <f t="shared" si="66"/>
        <v>0.14881018140038446</v>
      </c>
      <c r="AR63" s="111" t="str">
        <f t="shared" si="60"/>
        <v> </v>
      </c>
      <c r="AS63" s="28"/>
      <c r="AT63" s="29">
        <f>(A63*AI64)</f>
        <v>0</v>
      </c>
    </row>
    <row r="64" spans="1:46" s="126" customFormat="1" ht="15.75" customHeight="1">
      <c r="A64" s="102">
        <v>0</v>
      </c>
      <c r="B64" s="40">
        <v>4</v>
      </c>
      <c r="C64" s="59"/>
      <c r="D64" s="104">
        <v>46796</v>
      </c>
      <c r="E64" s="60">
        <f t="shared" si="61"/>
        <v>0.04031852796783797</v>
      </c>
      <c r="F64" s="59"/>
      <c r="G64" s="105">
        <f t="shared" si="62"/>
        <v>0</v>
      </c>
      <c r="H64" s="59"/>
      <c r="I64" s="103">
        <v>5</v>
      </c>
      <c r="J64" s="107"/>
      <c r="K64" s="108">
        <v>805</v>
      </c>
      <c r="L64" s="109">
        <f t="shared" si="54"/>
        <v>48763</v>
      </c>
      <c r="M64" s="60">
        <f t="shared" si="55"/>
        <v>0.02955169258920387</v>
      </c>
      <c r="N64" s="59"/>
      <c r="O64" s="105">
        <f t="shared" si="63"/>
        <v>0</v>
      </c>
      <c r="P64" s="59"/>
      <c r="Q64" s="105">
        <f t="shared" si="64"/>
        <v>1967</v>
      </c>
      <c r="R64" s="110">
        <f t="shared" si="56"/>
        <v>0.04203350713736217</v>
      </c>
      <c r="S64" s="59"/>
      <c r="T64" s="103">
        <v>6</v>
      </c>
      <c r="U64" s="127"/>
      <c r="V64" s="108">
        <v>805</v>
      </c>
      <c r="W64" s="109">
        <f t="shared" si="48"/>
        <v>50847</v>
      </c>
      <c r="X64" s="60">
        <f t="shared" si="49"/>
        <v>0.025437458405318747</v>
      </c>
      <c r="Y64" s="59"/>
      <c r="Z64" s="105">
        <f t="shared" si="57"/>
        <v>0</v>
      </c>
      <c r="AA64" s="59"/>
      <c r="AB64" s="105">
        <f t="shared" si="58"/>
        <v>2084</v>
      </c>
      <c r="AC64" s="110">
        <f t="shared" si="59"/>
        <v>0.042737321329696695</v>
      </c>
      <c r="AD64" s="110"/>
      <c r="AE64" s="143" t="s">
        <v>72</v>
      </c>
      <c r="AF64" s="89" t="s">
        <v>91</v>
      </c>
      <c r="AG64" s="113"/>
      <c r="AH64" s="108">
        <v>805</v>
      </c>
      <c r="AI64" s="109">
        <f t="shared" si="50"/>
        <v>53119</v>
      </c>
      <c r="AJ64" s="59"/>
      <c r="AK64" s="105">
        <f t="shared" si="51"/>
        <v>0</v>
      </c>
      <c r="AL64" s="59"/>
      <c r="AM64" s="105">
        <f t="shared" si="52"/>
        <v>2272</v>
      </c>
      <c r="AN64" s="110">
        <f t="shared" si="53"/>
        <v>0.04468306881428599</v>
      </c>
      <c r="AO64" s="59"/>
      <c r="AP64" s="105">
        <f t="shared" si="65"/>
        <v>6323</v>
      </c>
      <c r="AQ64" s="110">
        <f t="shared" si="66"/>
        <v>0.13511838618685357</v>
      </c>
      <c r="AR64" s="111" t="str">
        <f t="shared" si="60"/>
        <v> </v>
      </c>
      <c r="AS64" s="28"/>
      <c r="AT64" s="29">
        <f aca="true" t="shared" si="67" ref="AT64:AT78">(A64*AI65)</f>
        <v>0</v>
      </c>
    </row>
    <row r="65" spans="1:46" s="126" customFormat="1" ht="15.75" customHeight="1">
      <c r="A65" s="102">
        <v>0</v>
      </c>
      <c r="B65" s="40">
        <v>5</v>
      </c>
      <c r="C65" s="59"/>
      <c r="D65" s="104">
        <v>48387</v>
      </c>
      <c r="E65" s="60">
        <f t="shared" si="61"/>
        <v>0.04406956004756246</v>
      </c>
      <c r="F65" s="59"/>
      <c r="G65" s="105">
        <f t="shared" si="62"/>
        <v>0</v>
      </c>
      <c r="H65" s="59"/>
      <c r="I65" s="103">
        <v>6</v>
      </c>
      <c r="J65" s="107"/>
      <c r="K65" s="108">
        <v>805</v>
      </c>
      <c r="L65" s="109">
        <f t="shared" si="54"/>
        <v>50503.666666666664</v>
      </c>
      <c r="M65" s="60">
        <f t="shared" si="55"/>
        <v>0.03569646384895653</v>
      </c>
      <c r="N65" s="59"/>
      <c r="O65" s="105">
        <f t="shared" si="63"/>
        <v>0</v>
      </c>
      <c r="P65" s="59"/>
      <c r="Q65" s="105">
        <f t="shared" si="64"/>
        <v>2116.6666666666642</v>
      </c>
      <c r="R65" s="110">
        <f t="shared" si="56"/>
        <v>0.04374453193350826</v>
      </c>
      <c r="S65" s="59"/>
      <c r="T65" s="103">
        <v>7</v>
      </c>
      <c r="U65" s="127"/>
      <c r="V65" s="108">
        <v>805</v>
      </c>
      <c r="W65" s="109">
        <f t="shared" si="48"/>
        <v>52738.33333333333</v>
      </c>
      <c r="X65" s="60">
        <f t="shared" si="49"/>
        <v>0.03719655699123514</v>
      </c>
      <c r="Y65" s="59"/>
      <c r="Z65" s="105">
        <f t="shared" si="57"/>
        <v>0</v>
      </c>
      <c r="AA65" s="59"/>
      <c r="AB65" s="105">
        <f t="shared" si="58"/>
        <v>2234.6666666666642</v>
      </c>
      <c r="AC65" s="110">
        <f t="shared" si="59"/>
        <v>0.04424761238457929</v>
      </c>
      <c r="AD65" s="110"/>
      <c r="AE65" s="143" t="s">
        <v>74</v>
      </c>
      <c r="AF65" s="89" t="s">
        <v>53</v>
      </c>
      <c r="AG65" s="113"/>
      <c r="AH65" s="108">
        <v>805</v>
      </c>
      <c r="AI65" s="109">
        <f t="shared" si="50"/>
        <v>55159</v>
      </c>
      <c r="AJ65" s="59"/>
      <c r="AK65" s="105">
        <f t="shared" si="51"/>
        <v>0</v>
      </c>
      <c r="AL65" s="59"/>
      <c r="AM65" s="105">
        <f t="shared" si="52"/>
        <v>2420.6666666666715</v>
      </c>
      <c r="AN65" s="110">
        <f t="shared" si="53"/>
        <v>0.04589956704484414</v>
      </c>
      <c r="AO65" s="59"/>
      <c r="AP65" s="105">
        <f t="shared" si="65"/>
        <v>6772</v>
      </c>
      <c r="AQ65" s="110">
        <f t="shared" si="66"/>
        <v>0.13995494657655982</v>
      </c>
      <c r="AR65" s="111" t="str">
        <f t="shared" si="60"/>
        <v> </v>
      </c>
      <c r="AS65" s="28"/>
      <c r="AT65" s="29">
        <f t="shared" si="67"/>
        <v>0</v>
      </c>
    </row>
    <row r="66" spans="1:46" s="126" customFormat="1" ht="15.75" customHeight="1">
      <c r="A66" s="102">
        <v>0</v>
      </c>
      <c r="B66" s="40">
        <v>6</v>
      </c>
      <c r="C66" s="59"/>
      <c r="D66" s="104">
        <v>50034</v>
      </c>
      <c r="E66" s="60">
        <f t="shared" si="61"/>
        <v>0.034166132820841355</v>
      </c>
      <c r="F66" s="59"/>
      <c r="G66" s="105">
        <f t="shared" si="62"/>
        <v>0</v>
      </c>
      <c r="H66" s="59"/>
      <c r="I66" s="103">
        <v>7</v>
      </c>
      <c r="J66" s="107"/>
      <c r="K66" s="108">
        <v>805</v>
      </c>
      <c r="L66" s="109">
        <f t="shared" si="54"/>
        <v>52281.666666666664</v>
      </c>
      <c r="M66" s="60">
        <f t="shared" si="55"/>
        <v>0.035205364626990754</v>
      </c>
      <c r="N66" s="59"/>
      <c r="O66" s="105">
        <f t="shared" si="63"/>
        <v>0</v>
      </c>
      <c r="P66" s="59"/>
      <c r="Q66" s="105">
        <f t="shared" si="64"/>
        <v>2247.6666666666642</v>
      </c>
      <c r="R66" s="110">
        <f t="shared" si="56"/>
        <v>0.04492278583896279</v>
      </c>
      <c r="S66" s="59"/>
      <c r="T66" s="103">
        <v>8</v>
      </c>
      <c r="U66" s="127"/>
      <c r="V66" s="108">
        <v>805</v>
      </c>
      <c r="W66" s="109">
        <f t="shared" si="48"/>
        <v>54646.33333333333</v>
      </c>
      <c r="X66" s="60">
        <f t="shared" si="49"/>
        <v>0.03617861770375752</v>
      </c>
      <c r="Y66" s="59"/>
      <c r="Z66" s="105">
        <f t="shared" si="57"/>
        <v>0</v>
      </c>
      <c r="AA66" s="59"/>
      <c r="AB66" s="105">
        <f t="shared" si="58"/>
        <v>2364.6666666666642</v>
      </c>
      <c r="AC66" s="110">
        <f t="shared" si="59"/>
        <v>0.04522936657209342</v>
      </c>
      <c r="AD66" s="110"/>
      <c r="AE66" s="143" t="s">
        <v>75</v>
      </c>
      <c r="AF66" s="89" t="s">
        <v>54</v>
      </c>
      <c r="AG66" s="113"/>
      <c r="AH66" s="108">
        <v>805</v>
      </c>
      <c r="AI66" s="109">
        <f t="shared" si="50"/>
        <v>57199</v>
      </c>
      <c r="AJ66" s="59"/>
      <c r="AK66" s="105">
        <f t="shared" si="51"/>
        <v>0</v>
      </c>
      <c r="AL66" s="59"/>
      <c r="AM66" s="105">
        <f t="shared" si="52"/>
        <v>2552.6666666666715</v>
      </c>
      <c r="AN66" s="110">
        <f t="shared" si="53"/>
        <v>0.04671249672134157</v>
      </c>
      <c r="AO66" s="59"/>
      <c r="AP66" s="105">
        <f t="shared" si="65"/>
        <v>7165</v>
      </c>
      <c r="AQ66" s="110">
        <f t="shared" si="66"/>
        <v>0.1432026222168925</v>
      </c>
      <c r="AR66" s="111" t="str">
        <f t="shared" si="60"/>
        <v> </v>
      </c>
      <c r="AS66" s="28"/>
      <c r="AT66" s="29">
        <f t="shared" si="67"/>
        <v>0</v>
      </c>
    </row>
    <row r="67" spans="1:46" s="126" customFormat="1" ht="15.75" customHeight="1">
      <c r="A67" s="102">
        <v>0</v>
      </c>
      <c r="B67" s="40">
        <v>7</v>
      </c>
      <c r="C67" s="59"/>
      <c r="D67" s="104">
        <v>51738</v>
      </c>
      <c r="E67" s="60">
        <f t="shared" si="61"/>
        <v>0.04157202835707885</v>
      </c>
      <c r="F67" s="59"/>
      <c r="G67" s="105">
        <f t="shared" si="62"/>
        <v>0</v>
      </c>
      <c r="H67" s="59"/>
      <c r="I67" s="103">
        <v>8</v>
      </c>
      <c r="J67" s="107"/>
      <c r="K67" s="108">
        <v>805</v>
      </c>
      <c r="L67" s="109">
        <f t="shared" si="54"/>
        <v>54097.666666666664</v>
      </c>
      <c r="M67" s="60">
        <f t="shared" si="55"/>
        <v>0.034734929388887226</v>
      </c>
      <c r="N67" s="59"/>
      <c r="O67" s="105">
        <f t="shared" si="63"/>
        <v>0</v>
      </c>
      <c r="P67" s="59"/>
      <c r="Q67" s="105">
        <f t="shared" si="64"/>
        <v>2359.6666666666642</v>
      </c>
      <c r="R67" s="110">
        <f t="shared" si="56"/>
        <v>0.04560799927841556</v>
      </c>
      <c r="S67" s="59"/>
      <c r="T67" s="103">
        <v>9</v>
      </c>
      <c r="U67" s="127"/>
      <c r="V67" s="108">
        <v>805</v>
      </c>
      <c r="W67" s="109">
        <f t="shared" si="48"/>
        <v>56575.33333333333</v>
      </c>
      <c r="X67" s="60">
        <f t="shared" si="49"/>
        <v>0.03529971513794772</v>
      </c>
      <c r="Y67" s="59"/>
      <c r="Z67" s="105">
        <f t="shared" si="57"/>
        <v>0</v>
      </c>
      <c r="AA67" s="59"/>
      <c r="AB67" s="105">
        <f t="shared" si="58"/>
        <v>2477.6666666666642</v>
      </c>
      <c r="AC67" s="110">
        <f t="shared" si="59"/>
        <v>0.045799880463112966</v>
      </c>
      <c r="AD67" s="110"/>
      <c r="AE67" s="143" t="s">
        <v>76</v>
      </c>
      <c r="AF67" s="89" t="s">
        <v>55</v>
      </c>
      <c r="AG67" s="113"/>
      <c r="AH67" s="108">
        <v>805</v>
      </c>
      <c r="AI67" s="109">
        <f t="shared" si="50"/>
        <v>59239</v>
      </c>
      <c r="AJ67" s="59"/>
      <c r="AK67" s="105">
        <f t="shared" si="51"/>
        <v>0</v>
      </c>
      <c r="AL67" s="59"/>
      <c r="AM67" s="105">
        <f t="shared" si="52"/>
        <v>2663.6666666666715</v>
      </c>
      <c r="AN67" s="110">
        <f t="shared" si="53"/>
        <v>0.04708176708341689</v>
      </c>
      <c r="AO67" s="59"/>
      <c r="AP67" s="105">
        <f t="shared" si="65"/>
        <v>7501</v>
      </c>
      <c r="AQ67" s="110">
        <f t="shared" si="66"/>
        <v>0.1449804785650779</v>
      </c>
      <c r="AR67" s="111" t="str">
        <f t="shared" si="60"/>
        <v> </v>
      </c>
      <c r="AS67" s="28"/>
      <c r="AT67" s="29">
        <f t="shared" si="67"/>
        <v>0</v>
      </c>
    </row>
    <row r="68" spans="1:46" s="126" customFormat="1" ht="15.75" customHeight="1">
      <c r="A68" s="102">
        <v>0</v>
      </c>
      <c r="B68" s="40">
        <v>8</v>
      </c>
      <c r="C68" s="59"/>
      <c r="D68" s="104">
        <v>53824</v>
      </c>
      <c r="E68" s="60">
        <f t="shared" si="61"/>
        <v>0.04485230952223618</v>
      </c>
      <c r="F68" s="59"/>
      <c r="G68" s="105">
        <f t="shared" si="62"/>
        <v>0</v>
      </c>
      <c r="H68" s="59"/>
      <c r="I68" s="103">
        <v>9</v>
      </c>
      <c r="J68" s="107"/>
      <c r="K68" s="108">
        <v>805</v>
      </c>
      <c r="L68" s="109">
        <f t="shared" si="54"/>
        <v>56168.333333333336</v>
      </c>
      <c r="M68" s="60">
        <f t="shared" si="55"/>
        <v>0.03827645061709384</v>
      </c>
      <c r="N68" s="59"/>
      <c r="O68" s="105">
        <f t="shared" si="63"/>
        <v>0</v>
      </c>
      <c r="P68" s="59"/>
      <c r="Q68" s="105">
        <f t="shared" si="64"/>
        <v>2344.3333333333358</v>
      </c>
      <c r="R68" s="110">
        <f t="shared" si="56"/>
        <v>0.04355553904082446</v>
      </c>
      <c r="S68" s="59"/>
      <c r="T68" s="103">
        <v>10</v>
      </c>
      <c r="U68" s="127"/>
      <c r="V68" s="108">
        <v>805</v>
      </c>
      <c r="W68" s="109">
        <f t="shared" si="48"/>
        <v>58629.66666666667</v>
      </c>
      <c r="X68" s="60">
        <f t="shared" si="49"/>
        <v>0.03631146671694396</v>
      </c>
      <c r="Y68" s="59"/>
      <c r="Z68" s="105">
        <f t="shared" si="57"/>
        <v>0</v>
      </c>
      <c r="AA68" s="59"/>
      <c r="AB68" s="105">
        <f t="shared" si="58"/>
        <v>2461.3333333333358</v>
      </c>
      <c r="AC68" s="110">
        <f t="shared" si="59"/>
        <v>0.043820658140708034</v>
      </c>
      <c r="AD68" s="110"/>
      <c r="AE68" s="143" t="s">
        <v>77</v>
      </c>
      <c r="AF68" s="89" t="s">
        <v>56</v>
      </c>
      <c r="AG68" s="113"/>
      <c r="AH68" s="108">
        <v>805</v>
      </c>
      <c r="AI68" s="109">
        <f t="shared" si="50"/>
        <v>61279</v>
      </c>
      <c r="AJ68" s="59"/>
      <c r="AK68" s="105">
        <f t="shared" si="51"/>
        <v>0</v>
      </c>
      <c r="AL68" s="59"/>
      <c r="AM68" s="105">
        <f t="shared" si="52"/>
        <v>2649.3333333333285</v>
      </c>
      <c r="AN68" s="110">
        <f t="shared" si="53"/>
        <v>0.045187589900448494</v>
      </c>
      <c r="AO68" s="59"/>
      <c r="AP68" s="105">
        <f t="shared" si="65"/>
        <v>7455</v>
      </c>
      <c r="AQ68" s="110">
        <f t="shared" si="66"/>
        <v>0.1385069857312723</v>
      </c>
      <c r="AR68" s="111" t="str">
        <f t="shared" si="60"/>
        <v> </v>
      </c>
      <c r="AS68" s="28"/>
      <c r="AT68" s="29">
        <f t="shared" si="67"/>
        <v>0</v>
      </c>
    </row>
    <row r="69" spans="1:46" s="126" customFormat="1" ht="15.75" customHeight="1">
      <c r="A69" s="102">
        <v>1</v>
      </c>
      <c r="B69" s="40">
        <v>9</v>
      </c>
      <c r="C69" s="59"/>
      <c r="D69" s="104">
        <v>56196</v>
      </c>
      <c r="E69" s="60">
        <f t="shared" si="61"/>
        <v>0.05119610416304332</v>
      </c>
      <c r="F69" s="59"/>
      <c r="G69" s="105">
        <f t="shared" si="62"/>
        <v>56196</v>
      </c>
      <c r="H69" s="59"/>
      <c r="I69" s="103">
        <v>10</v>
      </c>
      <c r="J69" s="107"/>
      <c r="K69" s="108">
        <v>805</v>
      </c>
      <c r="L69" s="109">
        <f t="shared" si="54"/>
        <v>58428.666666666664</v>
      </c>
      <c r="M69" s="60">
        <f t="shared" si="55"/>
        <v>0.040242129313670105</v>
      </c>
      <c r="N69" s="59"/>
      <c r="O69" s="105">
        <f t="shared" si="63"/>
        <v>58428.666666666664</v>
      </c>
      <c r="P69" s="59"/>
      <c r="Q69" s="105">
        <f t="shared" si="64"/>
        <v>2232.6666666666642</v>
      </c>
      <c r="R69" s="110">
        <f t="shared" si="56"/>
        <v>0.03972999264479081</v>
      </c>
      <c r="S69" s="59"/>
      <c r="T69" s="103">
        <v>11</v>
      </c>
      <c r="U69" s="127"/>
      <c r="V69" s="108">
        <v>805</v>
      </c>
      <c r="W69" s="109">
        <f t="shared" si="48"/>
        <v>60780.33333333333</v>
      </c>
      <c r="X69" s="60">
        <f t="shared" si="49"/>
        <v>0.03668222572190394</v>
      </c>
      <c r="Y69" s="59"/>
      <c r="Z69" s="105">
        <f t="shared" si="57"/>
        <v>60780.33333333333</v>
      </c>
      <c r="AA69" s="59"/>
      <c r="AB69" s="105">
        <f t="shared" si="58"/>
        <v>2351.6666666666642</v>
      </c>
      <c r="AC69" s="110">
        <f t="shared" si="59"/>
        <v>0.04024850815239091</v>
      </c>
      <c r="AD69" s="110"/>
      <c r="AE69" s="143" t="s">
        <v>78</v>
      </c>
      <c r="AF69" s="89" t="s">
        <v>57</v>
      </c>
      <c r="AG69" s="113"/>
      <c r="AH69" s="108">
        <v>805</v>
      </c>
      <c r="AI69" s="109">
        <f t="shared" si="50"/>
        <v>63318</v>
      </c>
      <c r="AJ69" s="59"/>
      <c r="AK69" s="105">
        <f t="shared" si="51"/>
        <v>63318</v>
      </c>
      <c r="AL69" s="59"/>
      <c r="AM69" s="105">
        <f t="shared" si="52"/>
        <v>2537.6666666666715</v>
      </c>
      <c r="AN69" s="110">
        <f t="shared" si="53"/>
        <v>0.04175144372357295</v>
      </c>
      <c r="AO69" s="59"/>
      <c r="AP69" s="105">
        <f t="shared" si="65"/>
        <v>7122</v>
      </c>
      <c r="AQ69" s="110">
        <f t="shared" si="66"/>
        <v>0.12673499893230836</v>
      </c>
      <c r="AR69" s="111" t="str">
        <f t="shared" si="60"/>
        <v>&lt;</v>
      </c>
      <c r="AS69" s="28"/>
      <c r="AT69" s="29">
        <f t="shared" si="67"/>
        <v>65876</v>
      </c>
    </row>
    <row r="70" spans="1:46" s="126" customFormat="1" ht="15.75" customHeight="1">
      <c r="A70" s="102">
        <v>1</v>
      </c>
      <c r="B70" s="40">
        <v>10</v>
      </c>
      <c r="C70" s="59"/>
      <c r="D70" s="104">
        <v>58116</v>
      </c>
      <c r="E70" s="60">
        <f t="shared" si="61"/>
        <v>0.034293449650297125</v>
      </c>
      <c r="F70" s="59"/>
      <c r="G70" s="105">
        <f t="shared" si="62"/>
        <v>58116</v>
      </c>
      <c r="H70" s="59"/>
      <c r="I70" s="103">
        <v>11</v>
      </c>
      <c r="J70" s="107"/>
      <c r="K70" s="108">
        <v>805</v>
      </c>
      <c r="L70" s="109">
        <f t="shared" si="54"/>
        <v>60562</v>
      </c>
      <c r="M70" s="60">
        <f t="shared" si="55"/>
        <v>0.036511757927045085</v>
      </c>
      <c r="N70" s="59"/>
      <c r="O70" s="105">
        <f t="shared" si="63"/>
        <v>60562</v>
      </c>
      <c r="P70" s="59"/>
      <c r="Q70" s="105">
        <f t="shared" si="64"/>
        <v>2446</v>
      </c>
      <c r="R70" s="110">
        <f t="shared" si="56"/>
        <v>0.04208823731846652</v>
      </c>
      <c r="S70" s="59"/>
      <c r="T70" s="103">
        <v>12</v>
      </c>
      <c r="U70" s="127"/>
      <c r="V70" s="108">
        <v>805</v>
      </c>
      <c r="W70" s="109">
        <f t="shared" si="48"/>
        <v>63125</v>
      </c>
      <c r="X70" s="60">
        <f t="shared" si="49"/>
        <v>0.038576074497781665</v>
      </c>
      <c r="Y70" s="59"/>
      <c r="Z70" s="105">
        <f t="shared" si="57"/>
        <v>63125</v>
      </c>
      <c r="AA70" s="59"/>
      <c r="AB70" s="105">
        <f t="shared" si="58"/>
        <v>2563</v>
      </c>
      <c r="AC70" s="110">
        <f t="shared" si="59"/>
        <v>0.04232026683398831</v>
      </c>
      <c r="AD70" s="110"/>
      <c r="AE70" s="143" t="s">
        <v>79</v>
      </c>
      <c r="AF70" s="89" t="s">
        <v>58</v>
      </c>
      <c r="AG70" s="113"/>
      <c r="AH70" s="108">
        <v>805</v>
      </c>
      <c r="AI70" s="109">
        <f t="shared" si="50"/>
        <v>65876</v>
      </c>
      <c r="AJ70" s="59"/>
      <c r="AK70" s="105">
        <f t="shared" si="51"/>
        <v>65876</v>
      </c>
      <c r="AL70" s="59"/>
      <c r="AM70" s="105">
        <f t="shared" si="52"/>
        <v>2751</v>
      </c>
      <c r="AN70" s="110">
        <f t="shared" si="53"/>
        <v>0.04358019801980198</v>
      </c>
      <c r="AO70" s="59"/>
      <c r="AP70" s="105">
        <f t="shared" si="65"/>
        <v>7760</v>
      </c>
      <c r="AQ70" s="110">
        <f t="shared" si="66"/>
        <v>0.1335260513455847</v>
      </c>
      <c r="AR70" s="111" t="str">
        <f t="shared" si="60"/>
        <v>&lt;</v>
      </c>
      <c r="AS70" s="28"/>
      <c r="AT70" s="29">
        <f t="shared" si="67"/>
        <v>68432</v>
      </c>
    </row>
    <row r="71" spans="1:46" s="126" customFormat="1" ht="15.75" customHeight="1">
      <c r="A71" s="102">
        <v>1</v>
      </c>
      <c r="B71" s="40">
        <v>11</v>
      </c>
      <c r="C71" s="59"/>
      <c r="D71" s="104">
        <v>60532</v>
      </c>
      <c r="E71" s="60">
        <f>(D79/D74)-1</f>
        <v>0.17747400567148985</v>
      </c>
      <c r="F71" s="59"/>
      <c r="G71" s="105">
        <f t="shared" si="62"/>
        <v>60532</v>
      </c>
      <c r="H71" s="59"/>
      <c r="I71" s="103">
        <v>12</v>
      </c>
      <c r="J71" s="107"/>
      <c r="K71" s="108">
        <v>805</v>
      </c>
      <c r="L71" s="109">
        <f t="shared" si="54"/>
        <v>63024</v>
      </c>
      <c r="M71" s="60">
        <f t="shared" si="55"/>
        <v>0.040652554407053954</v>
      </c>
      <c r="N71" s="59"/>
      <c r="O71" s="105">
        <f t="shared" si="63"/>
        <v>63024</v>
      </c>
      <c r="P71" s="59"/>
      <c r="Q71" s="105">
        <f t="shared" si="64"/>
        <v>2492</v>
      </c>
      <c r="R71" s="110">
        <f t="shared" si="56"/>
        <v>0.04116830767197515</v>
      </c>
      <c r="S71" s="59"/>
      <c r="T71" s="103">
        <v>13</v>
      </c>
      <c r="U71" s="127"/>
      <c r="V71" s="108">
        <v>805</v>
      </c>
      <c r="W71" s="109">
        <f t="shared" si="48"/>
        <v>65635</v>
      </c>
      <c r="X71" s="60">
        <f t="shared" si="49"/>
        <v>0.0397623762376238</v>
      </c>
      <c r="Y71" s="59"/>
      <c r="Z71" s="105">
        <f t="shared" si="57"/>
        <v>65635</v>
      </c>
      <c r="AA71" s="59"/>
      <c r="AB71" s="105">
        <f t="shared" si="58"/>
        <v>2611</v>
      </c>
      <c r="AC71" s="110">
        <f t="shared" si="59"/>
        <v>0.04142866209697893</v>
      </c>
      <c r="AD71" s="110"/>
      <c r="AE71" s="143" t="s">
        <v>80</v>
      </c>
      <c r="AF71" s="89" t="s">
        <v>59</v>
      </c>
      <c r="AG71" s="113"/>
      <c r="AH71" s="108">
        <v>805</v>
      </c>
      <c r="AI71" s="109">
        <f t="shared" si="50"/>
        <v>68432</v>
      </c>
      <c r="AJ71" s="59"/>
      <c r="AK71" s="105">
        <f t="shared" si="51"/>
        <v>68432</v>
      </c>
      <c r="AL71" s="59"/>
      <c r="AM71" s="105">
        <f t="shared" si="52"/>
        <v>2797</v>
      </c>
      <c r="AN71" s="110">
        <f t="shared" si="53"/>
        <v>0.042614458749142985</v>
      </c>
      <c r="AO71" s="59"/>
      <c r="AP71" s="105">
        <f t="shared" si="65"/>
        <v>7900</v>
      </c>
      <c r="AQ71" s="110">
        <f t="shared" si="66"/>
        <v>0.1305094825877222</v>
      </c>
      <c r="AR71" s="111" t="str">
        <f t="shared" si="60"/>
        <v>&lt;</v>
      </c>
      <c r="AS71" s="28"/>
      <c r="AT71" s="29">
        <f t="shared" si="67"/>
        <v>70990</v>
      </c>
    </row>
    <row r="72" spans="1:46" s="126" customFormat="1" ht="15.75" customHeight="1">
      <c r="A72" s="102">
        <v>0</v>
      </c>
      <c r="B72" s="40">
        <v>12</v>
      </c>
      <c r="C72" s="59"/>
      <c r="D72" s="104">
        <v>63247</v>
      </c>
      <c r="E72" s="60">
        <f>(D82/D79)-1</f>
        <v>-1</v>
      </c>
      <c r="F72" s="59"/>
      <c r="G72" s="105">
        <f t="shared" si="62"/>
        <v>0</v>
      </c>
      <c r="H72" s="59"/>
      <c r="I72" s="103">
        <v>13</v>
      </c>
      <c r="J72" s="107"/>
      <c r="K72" s="108">
        <v>805</v>
      </c>
      <c r="L72" s="109">
        <f t="shared" si="54"/>
        <v>65686.33333333334</v>
      </c>
      <c r="M72" s="60">
        <f t="shared" si="55"/>
        <v>0.04224316662435479</v>
      </c>
      <c r="N72" s="59"/>
      <c r="O72" s="105">
        <f t="shared" si="63"/>
        <v>0</v>
      </c>
      <c r="P72" s="59"/>
      <c r="Q72" s="105">
        <f t="shared" si="64"/>
        <v>2439.333333333343</v>
      </c>
      <c r="R72" s="110">
        <f t="shared" si="56"/>
        <v>0.038568364243890506</v>
      </c>
      <c r="S72" s="59"/>
      <c r="T72" s="103">
        <v>14</v>
      </c>
      <c r="U72" s="127"/>
      <c r="V72" s="108">
        <v>805</v>
      </c>
      <c r="W72" s="109">
        <f t="shared" si="48"/>
        <v>68244.66666666667</v>
      </c>
      <c r="X72" s="60">
        <f t="shared" si="49"/>
        <v>0.03976029049541663</v>
      </c>
      <c r="Y72" s="59"/>
      <c r="Z72" s="105">
        <f t="shared" si="57"/>
        <v>0</v>
      </c>
      <c r="AA72" s="59"/>
      <c r="AB72" s="105">
        <f t="shared" si="58"/>
        <v>2558.3333333333285</v>
      </c>
      <c r="AC72" s="110">
        <f t="shared" si="59"/>
        <v>0.03894772631546889</v>
      </c>
      <c r="AD72" s="110"/>
      <c r="AE72" s="143" t="s">
        <v>81</v>
      </c>
      <c r="AF72" s="89" t="s">
        <v>60</v>
      </c>
      <c r="AG72" s="113"/>
      <c r="AH72" s="108">
        <v>805</v>
      </c>
      <c r="AI72" s="109">
        <f t="shared" si="50"/>
        <v>70990</v>
      </c>
      <c r="AJ72" s="59"/>
      <c r="AK72" s="105">
        <f t="shared" si="51"/>
        <v>0</v>
      </c>
      <c r="AL72" s="59"/>
      <c r="AM72" s="105">
        <f t="shared" si="52"/>
        <v>2745.3333333333285</v>
      </c>
      <c r="AN72" s="110">
        <f t="shared" si="53"/>
        <v>0.04022780778961963</v>
      </c>
      <c r="AO72" s="59"/>
      <c r="AP72" s="105">
        <f t="shared" si="65"/>
        <v>7743</v>
      </c>
      <c r="AQ72" s="110">
        <f t="shared" si="66"/>
        <v>0.12242477904090313</v>
      </c>
      <c r="AR72" s="111" t="str">
        <f t="shared" si="60"/>
        <v> </v>
      </c>
      <c r="AS72" s="28"/>
      <c r="AT72" s="29">
        <f t="shared" si="67"/>
        <v>0</v>
      </c>
    </row>
    <row r="73" spans="1:46" s="126" customFormat="1" ht="15.75" customHeight="1">
      <c r="A73" s="102">
        <v>0</v>
      </c>
      <c r="B73" s="40">
        <v>13</v>
      </c>
      <c r="C73" s="59"/>
      <c r="D73" s="104">
        <v>66485</v>
      </c>
      <c r="E73" s="60"/>
      <c r="F73" s="59"/>
      <c r="G73" s="105">
        <f t="shared" si="62"/>
        <v>0</v>
      </c>
      <c r="H73" s="59"/>
      <c r="I73" s="103">
        <v>14</v>
      </c>
      <c r="J73" s="107"/>
      <c r="K73" s="108">
        <v>805</v>
      </c>
      <c r="L73" s="109">
        <f t="shared" si="54"/>
        <v>68697.33333333333</v>
      </c>
      <c r="M73" s="60"/>
      <c r="N73" s="59"/>
      <c r="O73" s="105">
        <f t="shared" si="63"/>
        <v>0</v>
      </c>
      <c r="P73" s="59"/>
      <c r="Q73" s="105">
        <f t="shared" si="64"/>
        <v>2212.3333333333285</v>
      </c>
      <c r="R73" s="110">
        <f t="shared" si="56"/>
        <v>0.03327567621769314</v>
      </c>
      <c r="S73" s="59"/>
      <c r="T73" s="103">
        <v>15</v>
      </c>
      <c r="U73" s="127"/>
      <c r="V73" s="108">
        <v>805</v>
      </c>
      <c r="W73" s="109">
        <f t="shared" si="48"/>
        <v>71028.66666666666</v>
      </c>
      <c r="X73" s="60"/>
      <c r="Y73" s="59"/>
      <c r="Z73" s="105">
        <f t="shared" si="57"/>
        <v>0</v>
      </c>
      <c r="AA73" s="59"/>
      <c r="AB73" s="105">
        <f t="shared" si="58"/>
        <v>2331.3333333333285</v>
      </c>
      <c r="AC73" s="110">
        <f t="shared" si="59"/>
        <v>0.03393630029307293</v>
      </c>
      <c r="AD73" s="110"/>
      <c r="AE73" s="143" t="s">
        <v>82</v>
      </c>
      <c r="AF73" s="89" t="s">
        <v>61</v>
      </c>
      <c r="AG73" s="113"/>
      <c r="AH73" s="108">
        <v>805</v>
      </c>
      <c r="AI73" s="109">
        <f t="shared" si="50"/>
        <v>73547</v>
      </c>
      <c r="AJ73" s="59"/>
      <c r="AK73" s="105">
        <f t="shared" si="51"/>
        <v>0</v>
      </c>
      <c r="AL73" s="59"/>
      <c r="AM73" s="105">
        <f t="shared" si="52"/>
        <v>2518.333333333343</v>
      </c>
      <c r="AN73" s="110">
        <f t="shared" si="53"/>
        <v>0.03545516833578945</v>
      </c>
      <c r="AO73" s="59"/>
      <c r="AP73" s="105">
        <f t="shared" si="65"/>
        <v>7062</v>
      </c>
      <c r="AQ73" s="110">
        <f t="shared" si="66"/>
        <v>0.10621944799578853</v>
      </c>
      <c r="AR73" s="111" t="str">
        <f t="shared" si="60"/>
        <v> </v>
      </c>
      <c r="AS73" s="28"/>
      <c r="AT73" s="29">
        <f t="shared" si="67"/>
        <v>0</v>
      </c>
    </row>
    <row r="74" spans="1:46" s="126" customFormat="1" ht="15.75" customHeight="1">
      <c r="A74" s="102">
        <v>0</v>
      </c>
      <c r="B74" s="40">
        <v>14</v>
      </c>
      <c r="C74" s="59"/>
      <c r="D74" s="104">
        <v>68765</v>
      </c>
      <c r="E74" s="60"/>
      <c r="F74" s="59"/>
      <c r="G74" s="105">
        <f t="shared" si="62"/>
        <v>0</v>
      </c>
      <c r="H74" s="59"/>
      <c r="I74" s="103">
        <v>15</v>
      </c>
      <c r="J74" s="107"/>
      <c r="K74" s="108">
        <v>805</v>
      </c>
      <c r="L74" s="109">
        <f t="shared" si="54"/>
        <v>71069.66666666667</v>
      </c>
      <c r="M74" s="60"/>
      <c r="N74" s="59"/>
      <c r="O74" s="105">
        <f t="shared" si="63"/>
        <v>0</v>
      </c>
      <c r="P74" s="59"/>
      <c r="Q74" s="105">
        <f t="shared" si="64"/>
        <v>2304.6666666666715</v>
      </c>
      <c r="R74" s="110">
        <f t="shared" si="56"/>
        <v>0.033515111854383356</v>
      </c>
      <c r="S74" s="59"/>
      <c r="T74" s="103">
        <v>16</v>
      </c>
      <c r="U74" s="127"/>
      <c r="V74" s="108">
        <v>805</v>
      </c>
      <c r="W74" s="109">
        <f t="shared" si="48"/>
        <v>73493.33333333334</v>
      </c>
      <c r="X74" s="60"/>
      <c r="Y74" s="59"/>
      <c r="Z74" s="105">
        <f t="shared" si="57"/>
        <v>0</v>
      </c>
      <c r="AA74" s="59"/>
      <c r="AB74" s="105">
        <f t="shared" si="58"/>
        <v>2423.6666666666715</v>
      </c>
      <c r="AC74" s="110">
        <f t="shared" si="59"/>
        <v>0.034102687972834236</v>
      </c>
      <c r="AD74" s="110"/>
      <c r="AE74" s="143" t="s">
        <v>89</v>
      </c>
      <c r="AF74" s="89" t="s">
        <v>62</v>
      </c>
      <c r="AG74" s="113"/>
      <c r="AH74" s="108">
        <v>805</v>
      </c>
      <c r="AI74" s="109">
        <f t="shared" si="50"/>
        <v>76104</v>
      </c>
      <c r="AJ74" s="59"/>
      <c r="AK74" s="105">
        <f t="shared" si="51"/>
        <v>0</v>
      </c>
      <c r="AL74" s="59"/>
      <c r="AM74" s="105">
        <f t="shared" si="52"/>
        <v>2610.666666666657</v>
      </c>
      <c r="AN74" s="110">
        <f t="shared" si="53"/>
        <v>0.03552249637155284</v>
      </c>
      <c r="AO74" s="59"/>
      <c r="AP74" s="105">
        <f t="shared" si="65"/>
        <v>7339</v>
      </c>
      <c r="AQ74" s="110">
        <f t="shared" si="66"/>
        <v>0.10672580527884826</v>
      </c>
      <c r="AR74" s="111" t="str">
        <f t="shared" si="60"/>
        <v> </v>
      </c>
      <c r="AS74" s="28"/>
      <c r="AT74" s="29">
        <f t="shared" si="67"/>
        <v>0</v>
      </c>
    </row>
    <row r="75" spans="1:46" s="126" customFormat="1" ht="15.75" customHeight="1">
      <c r="A75" s="102"/>
      <c r="B75" s="40"/>
      <c r="C75" s="59"/>
      <c r="D75" s="104"/>
      <c r="E75" s="60"/>
      <c r="F75" s="59"/>
      <c r="G75" s="105"/>
      <c r="H75" s="59"/>
      <c r="I75" s="103"/>
      <c r="J75" s="107"/>
      <c r="K75" s="108">
        <v>805</v>
      </c>
      <c r="L75" s="109"/>
      <c r="M75" s="60"/>
      <c r="N75" s="59"/>
      <c r="O75" s="105"/>
      <c r="P75" s="59"/>
      <c r="Q75" s="105"/>
      <c r="R75" s="110"/>
      <c r="S75" s="59"/>
      <c r="T75" s="112" t="s">
        <v>89</v>
      </c>
      <c r="U75" s="127"/>
      <c r="V75" s="108">
        <v>805</v>
      </c>
      <c r="W75" s="109">
        <f t="shared" si="48"/>
        <v>75681</v>
      </c>
      <c r="X75" s="60"/>
      <c r="Y75" s="59"/>
      <c r="Z75" s="105">
        <f t="shared" si="57"/>
        <v>0</v>
      </c>
      <c r="AA75" s="59"/>
      <c r="AB75" s="105"/>
      <c r="AC75" s="110"/>
      <c r="AD75" s="110"/>
      <c r="AE75" s="143" t="s">
        <v>83</v>
      </c>
      <c r="AF75" s="89" t="s">
        <v>63</v>
      </c>
      <c r="AG75" s="113"/>
      <c r="AH75" s="108">
        <v>805</v>
      </c>
      <c r="AI75" s="109">
        <f t="shared" si="50"/>
        <v>78661</v>
      </c>
      <c r="AJ75" s="59"/>
      <c r="AK75" s="105">
        <f>(A75*AI75)</f>
        <v>0</v>
      </c>
      <c r="AL75" s="59"/>
      <c r="AM75" s="105">
        <f>(AI75-W75)</f>
        <v>2980</v>
      </c>
      <c r="AN75" s="110">
        <f>(AM75/W75)</f>
        <v>0.039375801059711155</v>
      </c>
      <c r="AO75" s="59"/>
      <c r="AP75" s="105"/>
      <c r="AQ75" s="110"/>
      <c r="AR75" s="111" t="str">
        <f t="shared" si="60"/>
        <v> </v>
      </c>
      <c r="AS75" s="28"/>
      <c r="AT75" s="29">
        <f t="shared" si="67"/>
        <v>0</v>
      </c>
    </row>
    <row r="76" spans="1:46" s="126" customFormat="1" ht="15.75" customHeight="1">
      <c r="A76" s="102">
        <v>0</v>
      </c>
      <c r="B76" s="40">
        <v>15</v>
      </c>
      <c r="C76" s="59"/>
      <c r="D76" s="104">
        <v>71660</v>
      </c>
      <c r="E76" s="60"/>
      <c r="F76" s="59"/>
      <c r="G76" s="105">
        <f t="shared" si="62"/>
        <v>0</v>
      </c>
      <c r="H76" s="59"/>
      <c r="I76" s="103">
        <v>16</v>
      </c>
      <c r="J76" s="107"/>
      <c r="K76" s="108">
        <v>805</v>
      </c>
      <c r="L76" s="109">
        <f>L51+K76</f>
        <v>74704.33333333333</v>
      </c>
      <c r="M76" s="60"/>
      <c r="N76" s="59"/>
      <c r="O76" s="105">
        <f t="shared" si="63"/>
        <v>0</v>
      </c>
      <c r="P76" s="59"/>
      <c r="Q76" s="105">
        <f t="shared" si="64"/>
        <v>3044.3333333333285</v>
      </c>
      <c r="R76" s="110">
        <f t="shared" si="56"/>
        <v>0.04248302167643495</v>
      </c>
      <c r="S76" s="59"/>
      <c r="T76" s="103">
        <v>17</v>
      </c>
      <c r="U76" s="127"/>
      <c r="V76" s="108">
        <v>805</v>
      </c>
      <c r="W76" s="109">
        <f t="shared" si="48"/>
        <v>77867.66666666666</v>
      </c>
      <c r="X76" s="60"/>
      <c r="Y76" s="59"/>
      <c r="Z76" s="105">
        <f t="shared" si="57"/>
        <v>0</v>
      </c>
      <c r="AA76" s="59"/>
      <c r="AB76" s="105">
        <f t="shared" si="58"/>
        <v>3163.3333333333285</v>
      </c>
      <c r="AC76" s="110">
        <f t="shared" si="59"/>
        <v>0.04234471003466995</v>
      </c>
      <c r="AD76" s="110"/>
      <c r="AE76" s="143" t="s">
        <v>84</v>
      </c>
      <c r="AF76" s="89" t="s">
        <v>64</v>
      </c>
      <c r="AG76" s="113"/>
      <c r="AH76" s="108">
        <v>805</v>
      </c>
      <c r="AI76" s="109">
        <f t="shared" si="50"/>
        <v>81218</v>
      </c>
      <c r="AJ76" s="59"/>
      <c r="AK76" s="105">
        <f t="shared" si="51"/>
        <v>0</v>
      </c>
      <c r="AL76" s="59"/>
      <c r="AM76" s="105">
        <f t="shared" si="52"/>
        <v>3350.333333333343</v>
      </c>
      <c r="AN76" s="110">
        <f t="shared" si="53"/>
        <v>0.04302598853610626</v>
      </c>
      <c r="AO76" s="59"/>
      <c r="AP76" s="105">
        <f t="shared" si="65"/>
        <v>9558</v>
      </c>
      <c r="AQ76" s="110">
        <f t="shared" si="66"/>
        <v>0.1333798492883059</v>
      </c>
      <c r="AR76" s="111" t="str">
        <f t="shared" si="60"/>
        <v> </v>
      </c>
      <c r="AS76" s="28"/>
      <c r="AT76" s="29">
        <f t="shared" si="67"/>
        <v>0</v>
      </c>
    </row>
    <row r="77" spans="1:46" s="126" customFormat="1" ht="15.75" customHeight="1">
      <c r="A77" s="102">
        <v>0</v>
      </c>
      <c r="B77" s="40">
        <v>16</v>
      </c>
      <c r="C77" s="59"/>
      <c r="D77" s="104">
        <v>74657</v>
      </c>
      <c r="E77" s="60"/>
      <c r="F77" s="59"/>
      <c r="G77" s="105">
        <f t="shared" si="62"/>
        <v>0</v>
      </c>
      <c r="H77" s="59"/>
      <c r="I77" s="103">
        <v>17</v>
      </c>
      <c r="J77" s="107"/>
      <c r="K77" s="108">
        <v>805</v>
      </c>
      <c r="L77" s="109">
        <f>L52+K77</f>
        <v>77674.66666666667</v>
      </c>
      <c r="M77" s="60"/>
      <c r="N77" s="59"/>
      <c r="O77" s="105">
        <f t="shared" si="63"/>
        <v>0</v>
      </c>
      <c r="P77" s="59"/>
      <c r="Q77" s="105">
        <f t="shared" si="64"/>
        <v>3017.6666666666715</v>
      </c>
      <c r="R77" s="110">
        <f t="shared" si="56"/>
        <v>0.04042041157114097</v>
      </c>
      <c r="S77" s="59"/>
      <c r="T77" s="103">
        <v>18</v>
      </c>
      <c r="U77" s="127"/>
      <c r="V77" s="108">
        <v>805</v>
      </c>
      <c r="W77" s="109">
        <f t="shared" si="48"/>
        <v>80630.33333333334</v>
      </c>
      <c r="X77" s="60"/>
      <c r="Y77" s="59"/>
      <c r="Z77" s="105">
        <f t="shared" si="57"/>
        <v>0</v>
      </c>
      <c r="AA77" s="59"/>
      <c r="AB77" s="105">
        <f t="shared" si="58"/>
        <v>2955.6666666666715</v>
      </c>
      <c r="AC77" s="110">
        <f t="shared" si="59"/>
        <v>0.038051874485031646</v>
      </c>
      <c r="AD77" s="110"/>
      <c r="AE77" s="143" t="s">
        <v>69</v>
      </c>
      <c r="AF77" s="89" t="s">
        <v>65</v>
      </c>
      <c r="AG77" s="113"/>
      <c r="AH77" s="108">
        <v>805</v>
      </c>
      <c r="AI77" s="109">
        <f t="shared" si="50"/>
        <v>83774</v>
      </c>
      <c r="AJ77" s="59"/>
      <c r="AK77" s="105">
        <f t="shared" si="51"/>
        <v>0</v>
      </c>
      <c r="AL77" s="59"/>
      <c r="AM77" s="105">
        <f t="shared" si="52"/>
        <v>3143.666666666657</v>
      </c>
      <c r="AN77" s="110">
        <f t="shared" si="53"/>
        <v>0.038988635377091206</v>
      </c>
      <c r="AO77" s="59"/>
      <c r="AP77" s="105">
        <f t="shared" si="65"/>
        <v>9117</v>
      </c>
      <c r="AQ77" s="110">
        <f t="shared" si="66"/>
        <v>0.12211848855432177</v>
      </c>
      <c r="AR77" s="111" t="str">
        <f t="shared" si="60"/>
        <v> </v>
      </c>
      <c r="AS77" s="28"/>
      <c r="AT77" s="29">
        <f t="shared" si="67"/>
        <v>0</v>
      </c>
    </row>
    <row r="78" spans="1:46" s="126" customFormat="1" ht="15.75" customHeight="1">
      <c r="A78" s="102">
        <v>0</v>
      </c>
      <c r="B78" s="40">
        <v>17</v>
      </c>
      <c r="C78" s="59"/>
      <c r="D78" s="104">
        <v>77759</v>
      </c>
      <c r="E78" s="60"/>
      <c r="F78" s="59"/>
      <c r="G78" s="105">
        <f t="shared" si="62"/>
        <v>0</v>
      </c>
      <c r="H78" s="59"/>
      <c r="I78" s="103">
        <v>18</v>
      </c>
      <c r="J78" s="107"/>
      <c r="K78" s="108">
        <v>805</v>
      </c>
      <c r="L78" s="109">
        <f>L53+K78</f>
        <v>80080</v>
      </c>
      <c r="M78" s="60"/>
      <c r="N78" s="59"/>
      <c r="O78" s="105">
        <f t="shared" si="63"/>
        <v>0</v>
      </c>
      <c r="P78" s="59"/>
      <c r="Q78" s="105">
        <f t="shared" si="64"/>
        <v>2321</v>
      </c>
      <c r="R78" s="110">
        <f t="shared" si="56"/>
        <v>0.02984863488470788</v>
      </c>
      <c r="S78" s="59"/>
      <c r="T78" s="103">
        <v>19</v>
      </c>
      <c r="U78" s="127"/>
      <c r="V78" s="108">
        <v>805</v>
      </c>
      <c r="W78" s="109">
        <f t="shared" si="48"/>
        <v>84002.81674999998</v>
      </c>
      <c r="X78" s="60"/>
      <c r="Y78" s="59"/>
      <c r="Z78" s="105">
        <f t="shared" si="57"/>
        <v>0</v>
      </c>
      <c r="AA78" s="59"/>
      <c r="AB78" s="105">
        <f t="shared" si="58"/>
        <v>3922.8167499999836</v>
      </c>
      <c r="AC78" s="110">
        <f t="shared" si="59"/>
        <v>0.048986223151847946</v>
      </c>
      <c r="AD78" s="110"/>
      <c r="AE78" s="143" t="s">
        <v>85</v>
      </c>
      <c r="AF78" s="89" t="s">
        <v>66</v>
      </c>
      <c r="AG78" s="113"/>
      <c r="AH78" s="108">
        <v>805</v>
      </c>
      <c r="AI78" s="109">
        <f t="shared" si="50"/>
        <v>85582</v>
      </c>
      <c r="AJ78" s="59"/>
      <c r="AK78" s="105">
        <f t="shared" si="51"/>
        <v>0</v>
      </c>
      <c r="AL78" s="59"/>
      <c r="AM78" s="105">
        <f t="shared" si="52"/>
        <v>1579.1832500000164</v>
      </c>
      <c r="AN78" s="110">
        <f t="shared" si="53"/>
        <v>0.018799170207587316</v>
      </c>
      <c r="AO78" s="59"/>
      <c r="AP78" s="105">
        <f t="shared" si="65"/>
        <v>7823</v>
      </c>
      <c r="AQ78" s="110">
        <f t="shared" si="66"/>
        <v>0.10060571766612225</v>
      </c>
      <c r="AR78" s="111" t="str">
        <f t="shared" si="60"/>
        <v> </v>
      </c>
      <c r="AS78" s="28"/>
      <c r="AT78" s="29">
        <f t="shared" si="67"/>
        <v>0</v>
      </c>
    </row>
    <row r="79" spans="1:46" s="126" customFormat="1" ht="15.75" customHeight="1">
      <c r="A79" s="102">
        <v>0</v>
      </c>
      <c r="B79" s="40">
        <v>18</v>
      </c>
      <c r="C79" s="59"/>
      <c r="D79" s="104">
        <v>80969</v>
      </c>
      <c r="E79" s="60"/>
      <c r="F79" s="59"/>
      <c r="G79" s="105">
        <f t="shared" si="62"/>
        <v>0</v>
      </c>
      <c r="H79" s="59"/>
      <c r="I79" s="103">
        <v>19</v>
      </c>
      <c r="J79" s="107"/>
      <c r="K79" s="108">
        <v>805</v>
      </c>
      <c r="L79" s="109">
        <f>L54+K79</f>
        <v>82486.45</v>
      </c>
      <c r="M79" s="60"/>
      <c r="N79" s="59"/>
      <c r="O79" s="105">
        <f t="shared" si="63"/>
        <v>0</v>
      </c>
      <c r="P79" s="59"/>
      <c r="Q79" s="105">
        <f t="shared" si="64"/>
        <v>1517.449999999997</v>
      </c>
      <c r="R79" s="110">
        <f t="shared" si="56"/>
        <v>0.018741123145895308</v>
      </c>
      <c r="S79" s="59"/>
      <c r="T79" s="112" t="s">
        <v>69</v>
      </c>
      <c r="U79" s="127"/>
      <c r="V79" s="108">
        <v>805</v>
      </c>
      <c r="W79" s="109">
        <f t="shared" si="48"/>
        <v>84002.81674999998</v>
      </c>
      <c r="X79" s="60"/>
      <c r="Y79" s="59"/>
      <c r="Z79" s="105">
        <f t="shared" si="57"/>
        <v>0</v>
      </c>
      <c r="AA79" s="59"/>
      <c r="AB79" s="105">
        <f t="shared" si="58"/>
        <v>1516.3667499999865</v>
      </c>
      <c r="AC79" s="110">
        <f t="shared" si="59"/>
        <v>0.018383222335304605</v>
      </c>
      <c r="AD79" s="110"/>
      <c r="AE79" s="143" t="s">
        <v>85</v>
      </c>
      <c r="AF79" s="89" t="s">
        <v>66</v>
      </c>
      <c r="AG79" s="113"/>
      <c r="AH79" s="108">
        <v>805</v>
      </c>
      <c r="AI79" s="109">
        <f t="shared" si="50"/>
        <v>85582.34999999999</v>
      </c>
      <c r="AJ79" s="59"/>
      <c r="AK79" s="105">
        <f t="shared" si="51"/>
        <v>0</v>
      </c>
      <c r="AL79" s="59"/>
      <c r="AM79" s="105">
        <f t="shared" si="52"/>
        <v>1579.5332500000077</v>
      </c>
      <c r="AN79" s="110">
        <f t="shared" si="53"/>
        <v>0.018803336734538822</v>
      </c>
      <c r="AO79" s="59"/>
      <c r="AP79" s="105">
        <f t="shared" si="65"/>
        <v>4613.349999999991</v>
      </c>
      <c r="AQ79" s="110">
        <f t="shared" si="66"/>
        <v>0.0569767441860464</v>
      </c>
      <c r="AR79" s="111" t="str">
        <f t="shared" si="60"/>
        <v> </v>
      </c>
      <c r="AS79" s="28"/>
      <c r="AT79" s="29">
        <f>(A79*AI79)</f>
        <v>0</v>
      </c>
    </row>
    <row r="80" spans="1:46" s="126" customFormat="1" ht="15.75" customHeight="1">
      <c r="A80" s="102"/>
      <c r="B80" s="40"/>
      <c r="C80" s="59"/>
      <c r="D80" s="104"/>
      <c r="E80" s="60"/>
      <c r="F80" s="59"/>
      <c r="G80" s="105"/>
      <c r="H80" s="59"/>
      <c r="I80" s="40"/>
      <c r="J80" s="107"/>
      <c r="K80" s="108"/>
      <c r="L80" s="109"/>
      <c r="M80" s="60"/>
      <c r="N80" s="59"/>
      <c r="O80" s="105"/>
      <c r="P80" s="59"/>
      <c r="Q80" s="105"/>
      <c r="R80" s="110"/>
      <c r="S80" s="59"/>
      <c r="T80" s="40"/>
      <c r="U80" s="127"/>
      <c r="V80" s="108"/>
      <c r="W80" s="109"/>
      <c r="X80" s="60"/>
      <c r="Y80" s="59"/>
      <c r="Z80" s="105"/>
      <c r="AA80" s="59"/>
      <c r="AB80" s="105"/>
      <c r="AC80" s="110"/>
      <c r="AD80" s="110"/>
      <c r="AE80" s="59"/>
      <c r="AF80" s="40"/>
      <c r="AG80" s="113"/>
      <c r="AH80" s="108"/>
      <c r="AI80" s="109"/>
      <c r="AJ80" s="59"/>
      <c r="AK80" s="105"/>
      <c r="AL80" s="59"/>
      <c r="AM80" s="105"/>
      <c r="AN80" s="110"/>
      <c r="AO80" s="59"/>
      <c r="AP80" s="105"/>
      <c r="AQ80" s="110"/>
      <c r="AR80" s="111"/>
      <c r="AS80" s="28"/>
      <c r="AT80" s="29"/>
    </row>
    <row r="81" spans="1:46" s="126" customFormat="1" ht="15.75" customHeight="1">
      <c r="A81" s="102">
        <v>1</v>
      </c>
      <c r="B81" s="89" t="s">
        <v>51</v>
      </c>
      <c r="C81" s="59"/>
      <c r="D81" s="104">
        <v>96048</v>
      </c>
      <c r="E81" s="60"/>
      <c r="F81" s="59"/>
      <c r="G81" s="105">
        <f t="shared" si="62"/>
        <v>96048</v>
      </c>
      <c r="H81" s="59"/>
      <c r="I81" s="89" t="s">
        <v>51</v>
      </c>
      <c r="J81" s="107">
        <v>97488.71999999999</v>
      </c>
      <c r="K81" s="108">
        <v>322</v>
      </c>
      <c r="L81" s="109">
        <f>J81+K81</f>
        <v>97810.71999999999</v>
      </c>
      <c r="M81" s="60"/>
      <c r="N81" s="59"/>
      <c r="O81" s="105">
        <f t="shared" si="63"/>
        <v>97810.71999999999</v>
      </c>
      <c r="P81" s="59"/>
      <c r="Q81" s="105">
        <f t="shared" si="64"/>
        <v>1762.7199999999866</v>
      </c>
      <c r="R81" s="110">
        <f t="shared" si="56"/>
        <v>0.0183524904214558</v>
      </c>
      <c r="S81" s="59"/>
      <c r="T81" s="89" t="s">
        <v>51</v>
      </c>
      <c r="U81" s="127">
        <v>99278</v>
      </c>
      <c r="V81" s="108">
        <v>627</v>
      </c>
      <c r="W81" s="109">
        <f>U81+V81</f>
        <v>99905</v>
      </c>
      <c r="X81" s="60"/>
      <c r="Y81" s="59"/>
      <c r="Z81" s="105">
        <f t="shared" si="57"/>
        <v>99905</v>
      </c>
      <c r="AA81" s="59"/>
      <c r="AB81" s="105">
        <f t="shared" si="58"/>
        <v>2094.2800000000134</v>
      </c>
      <c r="AC81" s="110">
        <f t="shared" si="59"/>
        <v>0.021411558978402506</v>
      </c>
      <c r="AD81" s="110"/>
      <c r="AE81" s="59"/>
      <c r="AF81" s="89" t="s">
        <v>51</v>
      </c>
      <c r="AG81" s="113">
        <v>100370</v>
      </c>
      <c r="AH81" s="108">
        <v>1029</v>
      </c>
      <c r="AI81" s="109">
        <f>AG81+AH81</f>
        <v>101399</v>
      </c>
      <c r="AJ81" s="59"/>
      <c r="AK81" s="105">
        <f t="shared" si="51"/>
        <v>101399</v>
      </c>
      <c r="AL81" s="59"/>
      <c r="AM81" s="105">
        <f t="shared" si="52"/>
        <v>1494</v>
      </c>
      <c r="AN81" s="110">
        <f t="shared" si="53"/>
        <v>0.014954206496171362</v>
      </c>
      <c r="AO81" s="59"/>
      <c r="AP81" s="105">
        <f t="shared" si="65"/>
        <v>5351</v>
      </c>
      <c r="AQ81" s="110">
        <f t="shared" si="66"/>
        <v>0.055711727469598536</v>
      </c>
      <c r="AR81" s="111" t="str">
        <f t="shared" si="60"/>
        <v>&lt;</v>
      </c>
      <c r="AS81" s="28"/>
      <c r="AT81" s="29">
        <f>(A81*AI81)</f>
        <v>101399</v>
      </c>
    </row>
    <row r="82" spans="1:46" s="126" customFormat="1" ht="15.75" customHeight="1">
      <c r="A82" s="114">
        <f>SUM(A61:A81)</f>
        <v>4</v>
      </c>
      <c r="B82" s="59"/>
      <c r="C82" s="59"/>
      <c r="D82" s="115"/>
      <c r="E82" s="116"/>
      <c r="F82" s="59"/>
      <c r="G82" s="117">
        <f>SUM(G61:G81)</f>
        <v>270892</v>
      </c>
      <c r="H82" s="59"/>
      <c r="I82" s="59"/>
      <c r="J82" s="118"/>
      <c r="K82" s="108"/>
      <c r="L82" s="115"/>
      <c r="M82" s="116"/>
      <c r="N82" s="59"/>
      <c r="O82" s="117">
        <f>SUM(O61:O81)</f>
        <v>279825.38666666666</v>
      </c>
      <c r="P82" s="59"/>
      <c r="Q82" s="59"/>
      <c r="R82" s="59"/>
      <c r="S82" s="59"/>
      <c r="T82" s="132"/>
      <c r="U82" s="59"/>
      <c r="V82" s="108"/>
      <c r="W82" s="109"/>
      <c r="X82" s="59"/>
      <c r="Y82" s="59"/>
      <c r="Z82" s="117">
        <f>SUM(Z60:Z81)</f>
        <v>289445.3333333333</v>
      </c>
      <c r="AA82" s="59"/>
      <c r="AB82" s="59"/>
      <c r="AC82" s="59"/>
      <c r="AD82" s="59"/>
      <c r="AE82" s="59"/>
      <c r="AF82" s="59"/>
      <c r="AG82" s="59"/>
      <c r="AH82" s="108"/>
      <c r="AI82" s="115"/>
      <c r="AJ82" s="59"/>
      <c r="AK82" s="117">
        <f>SUM(AK59:AK81)</f>
        <v>299025</v>
      </c>
      <c r="AL82" s="59"/>
      <c r="AM82" s="59"/>
      <c r="AN82" s="59"/>
      <c r="AO82" s="59"/>
      <c r="AP82" s="59"/>
      <c r="AQ82" s="59"/>
      <c r="AR82" s="59"/>
      <c r="AS82" s="27"/>
      <c r="AT82" s="120">
        <f>SUM(AT61:AT81)</f>
        <v>306697</v>
      </c>
    </row>
    <row r="83" spans="1:44" s="126" customFormat="1" ht="15.75" customHeight="1">
      <c r="A83" s="131"/>
      <c r="B83" s="132"/>
      <c r="C83" s="132"/>
      <c r="D83" s="115"/>
      <c r="E83" s="133"/>
      <c r="F83" s="132"/>
      <c r="G83" s="122"/>
      <c r="H83" s="132"/>
      <c r="I83" s="132"/>
      <c r="J83" s="118"/>
      <c r="K83" s="108"/>
      <c r="L83" s="115"/>
      <c r="M83" s="133"/>
      <c r="N83" s="132"/>
      <c r="O83" s="122"/>
      <c r="P83" s="132"/>
      <c r="Q83" s="122"/>
      <c r="R83" s="134"/>
      <c r="S83" s="132"/>
      <c r="T83" s="59"/>
      <c r="U83" s="132"/>
      <c r="V83" s="108"/>
      <c r="W83" s="109"/>
      <c r="X83" s="122"/>
      <c r="Y83" s="132"/>
      <c r="Z83" s="122"/>
      <c r="AA83" s="132"/>
      <c r="AB83" s="122"/>
      <c r="AC83" s="134"/>
      <c r="AD83" s="134"/>
      <c r="AE83" s="132"/>
      <c r="AF83" s="59"/>
      <c r="AG83" s="132"/>
      <c r="AH83" s="108"/>
      <c r="AI83" s="115"/>
      <c r="AJ83" s="122"/>
      <c r="AK83" s="122"/>
      <c r="AL83" s="132"/>
      <c r="AM83" s="122"/>
      <c r="AN83" s="134"/>
      <c r="AO83" s="132"/>
      <c r="AP83" s="122"/>
      <c r="AQ83" s="134"/>
      <c r="AR83" s="132"/>
    </row>
    <row r="84" spans="2:46" s="126" customFormat="1" ht="15.75" customHeight="1">
      <c r="B84" s="59"/>
      <c r="C84" s="59"/>
      <c r="D84" s="115"/>
      <c r="E84" s="59"/>
      <c r="F84" s="59"/>
      <c r="G84" s="59"/>
      <c r="H84" s="59"/>
      <c r="I84" s="59"/>
      <c r="J84" s="118"/>
      <c r="K84" s="108"/>
      <c r="L84" s="115"/>
      <c r="M84" s="59"/>
      <c r="N84" s="59"/>
      <c r="O84" s="59"/>
      <c r="P84" s="59"/>
      <c r="Q84" s="59"/>
      <c r="R84" s="59"/>
      <c r="S84" s="59"/>
      <c r="T84" s="59"/>
      <c r="U84" s="59"/>
      <c r="V84" s="108"/>
      <c r="W84" s="109"/>
      <c r="X84" s="59"/>
      <c r="Y84" s="59"/>
      <c r="Z84" s="59"/>
      <c r="AA84" s="59"/>
      <c r="AB84" s="59"/>
      <c r="AC84" s="59"/>
      <c r="AD84" s="59"/>
      <c r="AE84" s="59"/>
      <c r="AF84" s="112"/>
      <c r="AG84" s="113"/>
      <c r="AH84" s="108"/>
      <c r="AI84" s="109"/>
      <c r="AJ84" s="59"/>
      <c r="AK84" s="59"/>
      <c r="AL84" s="59"/>
      <c r="AM84" s="59"/>
      <c r="AN84" s="59"/>
      <c r="AO84" s="59"/>
      <c r="AP84" s="59"/>
      <c r="AQ84" s="59"/>
      <c r="AR84" s="59"/>
      <c r="AS84" s="27"/>
      <c r="AT84" s="27"/>
    </row>
    <row r="85" spans="1:46" s="126" customFormat="1" ht="15.75" customHeight="1">
      <c r="A85" s="125" t="s">
        <v>4</v>
      </c>
      <c r="B85" s="59"/>
      <c r="C85" s="59"/>
      <c r="D85" s="115"/>
      <c r="E85" s="59"/>
      <c r="F85" s="59"/>
      <c r="G85" s="59"/>
      <c r="H85" s="59"/>
      <c r="I85" s="59"/>
      <c r="J85" s="118"/>
      <c r="K85" s="108"/>
      <c r="L85" s="115"/>
      <c r="M85" s="59"/>
      <c r="N85" s="59"/>
      <c r="O85" s="59"/>
      <c r="P85" s="59"/>
      <c r="Q85" s="59"/>
      <c r="R85" s="59"/>
      <c r="S85" s="59"/>
      <c r="T85" s="53"/>
      <c r="U85" s="127"/>
      <c r="V85" s="108">
        <v>3300</v>
      </c>
      <c r="W85" s="109"/>
      <c r="X85" s="105"/>
      <c r="Y85" s="59"/>
      <c r="Z85" s="59"/>
      <c r="AA85" s="59"/>
      <c r="AB85" s="59"/>
      <c r="AC85" s="59"/>
      <c r="AD85" s="59"/>
      <c r="AE85" s="59"/>
      <c r="AF85" s="89"/>
      <c r="AG85" s="113"/>
      <c r="AH85" s="108"/>
      <c r="AI85" s="109"/>
      <c r="AJ85" s="59"/>
      <c r="AK85" s="105"/>
      <c r="AL85" s="59"/>
      <c r="AM85" s="105"/>
      <c r="AN85" s="110"/>
      <c r="AO85" s="59"/>
      <c r="AP85" s="59"/>
      <c r="AQ85" s="59"/>
      <c r="AR85" s="59"/>
      <c r="AS85" s="27"/>
      <c r="AT85" s="27"/>
    </row>
    <row r="86" spans="1:46" s="126" customFormat="1" ht="15.75" customHeight="1">
      <c r="A86" s="59"/>
      <c r="B86" s="59"/>
      <c r="C86" s="59"/>
      <c r="D86" s="115"/>
      <c r="E86" s="59"/>
      <c r="F86" s="59"/>
      <c r="G86" s="59"/>
      <c r="H86" s="59"/>
      <c r="I86" s="103"/>
      <c r="J86" s="107"/>
      <c r="K86" s="108">
        <v>3300</v>
      </c>
      <c r="L86" s="109"/>
      <c r="M86" s="105"/>
      <c r="N86" s="59"/>
      <c r="O86" s="59"/>
      <c r="P86" s="59"/>
      <c r="Q86" s="59"/>
      <c r="R86" s="59"/>
      <c r="S86" s="59"/>
      <c r="T86" s="91" t="s">
        <v>23</v>
      </c>
      <c r="U86" s="127"/>
      <c r="V86" s="108">
        <v>3300</v>
      </c>
      <c r="W86" s="109">
        <f aca="true" t="shared" si="68" ref="W86:W105">W60+V86</f>
        <v>50267</v>
      </c>
      <c r="X86" s="60" t="e">
        <f aca="true" t="shared" si="69" ref="X86:X98">(W86/W85)-1</f>
        <v>#DIV/0!</v>
      </c>
      <c r="Y86" s="59"/>
      <c r="Z86" s="105">
        <f>(A86*W86)</f>
        <v>0</v>
      </c>
      <c r="AA86" s="59"/>
      <c r="AB86" s="105"/>
      <c r="AC86" s="110"/>
      <c r="AD86" s="110"/>
      <c r="AE86" s="142" t="s">
        <v>68</v>
      </c>
      <c r="AF86" s="93" t="s">
        <v>52</v>
      </c>
      <c r="AG86" s="113"/>
      <c r="AH86" s="108">
        <v>3300</v>
      </c>
      <c r="AI86" s="109">
        <f aca="true" t="shared" si="70" ref="AI86:AI105">AI60+AH86</f>
        <v>52670</v>
      </c>
      <c r="AJ86" s="59"/>
      <c r="AK86" s="105">
        <f aca="true" t="shared" si="71" ref="AK86:AK105">(A86*AI86)</f>
        <v>0</v>
      </c>
      <c r="AL86" s="59"/>
      <c r="AM86" s="105">
        <f aca="true" t="shared" si="72" ref="AM86:AM105">(AI86-W86)</f>
        <v>2403</v>
      </c>
      <c r="AN86" s="110">
        <f aca="true" t="shared" si="73" ref="AN86:AN105">(AM86/W86)</f>
        <v>0.047804722780352915</v>
      </c>
      <c r="AO86" s="59"/>
      <c r="AP86" s="59"/>
      <c r="AQ86" s="59"/>
      <c r="AR86" s="59"/>
      <c r="AS86" s="27"/>
      <c r="AT86" s="27"/>
    </row>
    <row r="87" spans="1:46" s="126" customFormat="1" ht="15.75" customHeight="1">
      <c r="A87" s="102">
        <v>0</v>
      </c>
      <c r="B87" s="103" t="s">
        <v>23</v>
      </c>
      <c r="C87" s="59"/>
      <c r="D87" s="104">
        <v>46050</v>
      </c>
      <c r="E87" s="105"/>
      <c r="F87" s="59"/>
      <c r="G87" s="105">
        <f>(A87*D87)</f>
        <v>0</v>
      </c>
      <c r="H87" s="59"/>
      <c r="I87" s="112" t="s">
        <v>68</v>
      </c>
      <c r="J87" s="107"/>
      <c r="K87" s="108">
        <v>3300</v>
      </c>
      <c r="L87" s="109">
        <f aca="true" t="shared" si="74" ref="L87:L100">L61+K87</f>
        <v>48925</v>
      </c>
      <c r="M87" s="60" t="e">
        <f aca="true" t="shared" si="75" ref="M87:M98">(L87/L86)-1</f>
        <v>#DIV/0!</v>
      </c>
      <c r="N87" s="59"/>
      <c r="O87" s="105">
        <f>(A87*L87)</f>
        <v>0</v>
      </c>
      <c r="P87" s="59"/>
      <c r="Q87" s="105">
        <f>(L87-D87)</f>
        <v>2875</v>
      </c>
      <c r="R87" s="110">
        <f aca="true" t="shared" si="76" ref="R87:R105">(Q87/D87)</f>
        <v>0.06243213897937025</v>
      </c>
      <c r="S87" s="59"/>
      <c r="T87" s="112" t="s">
        <v>70</v>
      </c>
      <c r="U87" s="127"/>
      <c r="V87" s="108">
        <v>3300</v>
      </c>
      <c r="W87" s="109">
        <f t="shared" si="68"/>
        <v>51329</v>
      </c>
      <c r="X87" s="60">
        <f t="shared" si="69"/>
        <v>0.02112718085423837</v>
      </c>
      <c r="Y87" s="59"/>
      <c r="Z87" s="105">
        <f aca="true" t="shared" si="77" ref="Z87:Z105">(A87*W87)</f>
        <v>0</v>
      </c>
      <c r="AA87" s="59"/>
      <c r="AB87" s="105">
        <f aca="true" t="shared" si="78" ref="AB87:AB105">(W87-L87)</f>
        <v>2404</v>
      </c>
      <c r="AC87" s="110">
        <f aca="true" t="shared" si="79" ref="AC87:AC105">(AB87/L87)</f>
        <v>0.04913643331630046</v>
      </c>
      <c r="AD87" s="110"/>
      <c r="AE87" s="143" t="s">
        <v>71</v>
      </c>
      <c r="AF87" s="89" t="s">
        <v>67</v>
      </c>
      <c r="AG87" s="113"/>
      <c r="AH87" s="108">
        <v>3300</v>
      </c>
      <c r="AI87" s="109">
        <f t="shared" si="70"/>
        <v>53919</v>
      </c>
      <c r="AJ87" s="59"/>
      <c r="AK87" s="105">
        <f t="shared" si="71"/>
        <v>0</v>
      </c>
      <c r="AL87" s="59"/>
      <c r="AM87" s="105">
        <f t="shared" si="72"/>
        <v>2590</v>
      </c>
      <c r="AN87" s="110">
        <f t="shared" si="73"/>
        <v>0.05045880496405541</v>
      </c>
      <c r="AO87" s="59"/>
      <c r="AP87" s="105">
        <f>(AI87-D87)</f>
        <v>7869</v>
      </c>
      <c r="AQ87" s="110">
        <f>(AP87/D87)</f>
        <v>0.17087947882736157</v>
      </c>
      <c r="AR87" s="111" t="str">
        <f aca="true" t="shared" si="80" ref="AR87:AR105">IF($A87&gt;0,"&lt;"," ")</f>
        <v> </v>
      </c>
      <c r="AS87" s="28"/>
      <c r="AT87" s="29">
        <f>(A87*AI88)</f>
        <v>0</v>
      </c>
    </row>
    <row r="88" spans="1:46" s="126" customFormat="1" ht="15.75" customHeight="1">
      <c r="A88" s="102">
        <v>0</v>
      </c>
      <c r="B88" s="40">
        <v>2</v>
      </c>
      <c r="C88" s="59"/>
      <c r="D88" s="104">
        <v>47144</v>
      </c>
      <c r="E88" s="60">
        <f aca="true" t="shared" si="81" ref="E88:E94">(D94/D93)-1</f>
        <v>0.03809054039241477</v>
      </c>
      <c r="F88" s="59"/>
      <c r="G88" s="105">
        <f aca="true" t="shared" si="82" ref="G88:G105">(A88*D88)</f>
        <v>0</v>
      </c>
      <c r="H88" s="59"/>
      <c r="I88" s="103">
        <v>3</v>
      </c>
      <c r="J88" s="107"/>
      <c r="K88" s="108">
        <v>3300</v>
      </c>
      <c r="L88" s="109">
        <f t="shared" si="74"/>
        <v>50018.666666666664</v>
      </c>
      <c r="M88" s="60">
        <f t="shared" si="75"/>
        <v>0.022353943110202668</v>
      </c>
      <c r="N88" s="59"/>
      <c r="O88" s="105">
        <f aca="true" t="shared" si="83" ref="O88:O105">(A88*L88)</f>
        <v>0</v>
      </c>
      <c r="P88" s="59"/>
      <c r="Q88" s="105">
        <f aca="true" t="shared" si="84" ref="Q88:Q105">(L88-D88)</f>
        <v>2874.6666666666642</v>
      </c>
      <c r="R88" s="110">
        <f t="shared" si="76"/>
        <v>0.06097629956445495</v>
      </c>
      <c r="S88" s="59"/>
      <c r="T88" s="103">
        <v>4</v>
      </c>
      <c r="U88" s="127"/>
      <c r="V88" s="108">
        <v>3300</v>
      </c>
      <c r="W88" s="109">
        <f t="shared" si="68"/>
        <v>52562.33333333333</v>
      </c>
      <c r="X88" s="60">
        <f t="shared" si="69"/>
        <v>0.024028002363835732</v>
      </c>
      <c r="Y88" s="59"/>
      <c r="Z88" s="105">
        <f t="shared" si="77"/>
        <v>0</v>
      </c>
      <c r="AA88" s="59"/>
      <c r="AB88" s="105">
        <f t="shared" si="78"/>
        <v>2543.6666666666642</v>
      </c>
      <c r="AC88" s="110">
        <f t="shared" si="79"/>
        <v>0.05085434771018815</v>
      </c>
      <c r="AD88" s="110"/>
      <c r="AE88" s="143" t="s">
        <v>73</v>
      </c>
      <c r="AF88" s="112" t="s">
        <v>90</v>
      </c>
      <c r="AG88" s="113"/>
      <c r="AH88" s="108">
        <v>3300</v>
      </c>
      <c r="AI88" s="109">
        <f t="shared" si="70"/>
        <v>55294</v>
      </c>
      <c r="AJ88" s="59"/>
      <c r="AK88" s="105">
        <f t="shared" si="71"/>
        <v>0</v>
      </c>
      <c r="AL88" s="59"/>
      <c r="AM88" s="105">
        <f t="shared" si="72"/>
        <v>2731.6666666666715</v>
      </c>
      <c r="AN88" s="110">
        <f t="shared" si="73"/>
        <v>0.051970041918484186</v>
      </c>
      <c r="AO88" s="59"/>
      <c r="AP88" s="105">
        <f aca="true" t="shared" si="85" ref="AP88:AP105">(AI88-D88)</f>
        <v>8150</v>
      </c>
      <c r="AQ88" s="110">
        <f aca="true" t="shared" si="86" ref="AQ88:AQ105">(AP88/D88)</f>
        <v>0.17287459697946717</v>
      </c>
      <c r="AR88" s="111" t="str">
        <f t="shared" si="80"/>
        <v> </v>
      </c>
      <c r="AS88" s="28"/>
      <c r="AT88" s="29">
        <f>(A88*AI90)</f>
        <v>0</v>
      </c>
    </row>
    <row r="89" spans="1:46" s="126" customFormat="1" ht="15.75" customHeight="1">
      <c r="A89" s="102">
        <v>0.34</v>
      </c>
      <c r="B89" s="40">
        <v>3</v>
      </c>
      <c r="C89" s="59"/>
      <c r="D89" s="104">
        <v>48259</v>
      </c>
      <c r="E89" s="60">
        <f t="shared" si="81"/>
        <v>0.04552733928162889</v>
      </c>
      <c r="F89" s="108"/>
      <c r="G89" s="105">
        <f t="shared" si="82"/>
        <v>16408.06</v>
      </c>
      <c r="H89" s="59"/>
      <c r="I89" s="103">
        <v>4</v>
      </c>
      <c r="J89" s="107"/>
      <c r="K89" s="108">
        <v>3300</v>
      </c>
      <c r="L89" s="109">
        <f t="shared" si="74"/>
        <v>50663.333333333336</v>
      </c>
      <c r="M89" s="60">
        <f t="shared" si="75"/>
        <v>0.012888521618595883</v>
      </c>
      <c r="N89" s="59"/>
      <c r="O89" s="105">
        <f t="shared" si="83"/>
        <v>17225.533333333336</v>
      </c>
      <c r="P89" s="59"/>
      <c r="Q89" s="105">
        <f t="shared" si="84"/>
        <v>2404.3333333333358</v>
      </c>
      <c r="R89" s="110">
        <f t="shared" si="76"/>
        <v>0.049821449539636874</v>
      </c>
      <c r="S89" s="59"/>
      <c r="T89" s="103">
        <v>5</v>
      </c>
      <c r="U89" s="127"/>
      <c r="V89" s="108">
        <v>3300</v>
      </c>
      <c r="W89" s="109">
        <f t="shared" si="68"/>
        <v>52885.66666666667</v>
      </c>
      <c r="X89" s="60">
        <f t="shared" si="69"/>
        <v>0.006151426560211171</v>
      </c>
      <c r="Y89" s="59"/>
      <c r="Z89" s="105">
        <f t="shared" si="77"/>
        <v>17981.12666666667</v>
      </c>
      <c r="AA89" s="59"/>
      <c r="AB89" s="105">
        <f t="shared" si="78"/>
        <v>2222.3333333333358</v>
      </c>
      <c r="AC89" s="110">
        <f t="shared" si="79"/>
        <v>0.04386472794262785</v>
      </c>
      <c r="AD89" s="110"/>
      <c r="AE89" s="143" t="s">
        <v>73</v>
      </c>
      <c r="AF89" s="112" t="s">
        <v>90</v>
      </c>
      <c r="AG89" s="113"/>
      <c r="AH89" s="108">
        <v>3300</v>
      </c>
      <c r="AI89" s="109">
        <f t="shared" si="70"/>
        <v>55294</v>
      </c>
      <c r="AJ89" s="59"/>
      <c r="AK89" s="105">
        <f t="shared" si="71"/>
        <v>18799.960000000003</v>
      </c>
      <c r="AL89" s="59"/>
      <c r="AM89" s="105">
        <f t="shared" si="72"/>
        <v>2408.3333333333285</v>
      </c>
      <c r="AN89" s="110">
        <f t="shared" si="73"/>
        <v>0.045538488689436864</v>
      </c>
      <c r="AO89" s="59"/>
      <c r="AP89" s="105">
        <f t="shared" si="85"/>
        <v>7035</v>
      </c>
      <c r="AQ89" s="110">
        <f t="shared" si="86"/>
        <v>0.1457759174454506</v>
      </c>
      <c r="AR89" s="111" t="str">
        <f t="shared" si="80"/>
        <v>&lt;</v>
      </c>
      <c r="AS89" s="28"/>
      <c r="AT89" s="29">
        <f>(A89*AI90)</f>
        <v>19182.460000000003</v>
      </c>
    </row>
    <row r="90" spans="1:46" s="126" customFormat="1" ht="15.75" customHeight="1">
      <c r="A90" s="102">
        <v>0</v>
      </c>
      <c r="B90" s="40">
        <v>4</v>
      </c>
      <c r="C90" s="59"/>
      <c r="D90" s="104">
        <v>49796</v>
      </c>
      <c r="E90" s="60">
        <f t="shared" si="81"/>
        <v>0.032317791617572755</v>
      </c>
      <c r="F90" s="59"/>
      <c r="G90" s="105">
        <f t="shared" si="82"/>
        <v>0</v>
      </c>
      <c r="H90" s="59"/>
      <c r="I90" s="103">
        <v>5</v>
      </c>
      <c r="J90" s="107"/>
      <c r="K90" s="108">
        <v>3300</v>
      </c>
      <c r="L90" s="109">
        <f t="shared" si="74"/>
        <v>52063</v>
      </c>
      <c r="M90" s="60">
        <f t="shared" si="75"/>
        <v>0.027626817553786376</v>
      </c>
      <c r="N90" s="59"/>
      <c r="O90" s="105">
        <f t="shared" si="83"/>
        <v>0</v>
      </c>
      <c r="P90" s="59"/>
      <c r="Q90" s="105">
        <f t="shared" si="84"/>
        <v>2267</v>
      </c>
      <c r="R90" s="110">
        <f t="shared" si="76"/>
        <v>0.04552574503976223</v>
      </c>
      <c r="S90" s="59"/>
      <c r="T90" s="103">
        <v>6</v>
      </c>
      <c r="U90" s="127"/>
      <c r="V90" s="108">
        <v>3300</v>
      </c>
      <c r="W90" s="109">
        <f t="shared" si="68"/>
        <v>54147</v>
      </c>
      <c r="X90" s="60">
        <f t="shared" si="69"/>
        <v>0.023850192553747984</v>
      </c>
      <c r="Y90" s="59"/>
      <c r="Z90" s="105">
        <f t="shared" si="77"/>
        <v>0</v>
      </c>
      <c r="AA90" s="59"/>
      <c r="AB90" s="105">
        <f t="shared" si="78"/>
        <v>2084</v>
      </c>
      <c r="AC90" s="110">
        <f t="shared" si="79"/>
        <v>0.04002842709793904</v>
      </c>
      <c r="AD90" s="110"/>
      <c r="AE90" s="143" t="s">
        <v>72</v>
      </c>
      <c r="AF90" s="89" t="s">
        <v>91</v>
      </c>
      <c r="AG90" s="113"/>
      <c r="AH90" s="108">
        <v>3300</v>
      </c>
      <c r="AI90" s="109">
        <f t="shared" si="70"/>
        <v>56419</v>
      </c>
      <c r="AJ90" s="59"/>
      <c r="AK90" s="105">
        <f t="shared" si="71"/>
        <v>0</v>
      </c>
      <c r="AL90" s="59"/>
      <c r="AM90" s="105">
        <f t="shared" si="72"/>
        <v>2272</v>
      </c>
      <c r="AN90" s="110">
        <f t="shared" si="73"/>
        <v>0.0419598500378599</v>
      </c>
      <c r="AO90" s="59"/>
      <c r="AP90" s="105">
        <f t="shared" si="85"/>
        <v>6623</v>
      </c>
      <c r="AQ90" s="110">
        <f t="shared" si="86"/>
        <v>0.13300265081532653</v>
      </c>
      <c r="AR90" s="111" t="str">
        <f t="shared" si="80"/>
        <v> </v>
      </c>
      <c r="AS90" s="28"/>
      <c r="AT90" s="29">
        <f aca="true" t="shared" si="87" ref="AT90:AT104">(A90*AI91)</f>
        <v>0</v>
      </c>
    </row>
    <row r="91" spans="1:46" s="126" customFormat="1" ht="15.75" customHeight="1">
      <c r="A91" s="102">
        <v>0</v>
      </c>
      <c r="B91" s="40">
        <v>5</v>
      </c>
      <c r="C91" s="59"/>
      <c r="D91" s="104">
        <v>51387</v>
      </c>
      <c r="E91" s="60">
        <f t="shared" si="81"/>
        <v>0.03939344529593991</v>
      </c>
      <c r="F91" s="59"/>
      <c r="G91" s="105">
        <f t="shared" si="82"/>
        <v>0</v>
      </c>
      <c r="H91" s="59"/>
      <c r="I91" s="103">
        <v>6</v>
      </c>
      <c r="J91" s="107"/>
      <c r="K91" s="108">
        <v>3300</v>
      </c>
      <c r="L91" s="109">
        <f t="shared" si="74"/>
        <v>53803.666666666664</v>
      </c>
      <c r="M91" s="60">
        <f t="shared" si="75"/>
        <v>0.033433852576045586</v>
      </c>
      <c r="N91" s="59"/>
      <c r="O91" s="105">
        <f t="shared" si="83"/>
        <v>0</v>
      </c>
      <c r="P91" s="59"/>
      <c r="Q91" s="105">
        <f t="shared" si="84"/>
        <v>2416.6666666666642</v>
      </c>
      <c r="R91" s="110">
        <f t="shared" si="76"/>
        <v>0.047028755651559034</v>
      </c>
      <c r="S91" s="59"/>
      <c r="T91" s="103">
        <v>7</v>
      </c>
      <c r="U91" s="127"/>
      <c r="V91" s="108">
        <v>3300</v>
      </c>
      <c r="W91" s="109">
        <f t="shared" si="68"/>
        <v>56038.33333333333</v>
      </c>
      <c r="X91" s="60">
        <f t="shared" si="69"/>
        <v>0.03492960521050703</v>
      </c>
      <c r="Y91" s="59"/>
      <c r="Z91" s="105">
        <f t="shared" si="77"/>
        <v>0</v>
      </c>
      <c r="AA91" s="59"/>
      <c r="AB91" s="105">
        <f t="shared" si="78"/>
        <v>2234.6666666666642</v>
      </c>
      <c r="AC91" s="110">
        <f t="shared" si="79"/>
        <v>0.04153372446735348</v>
      </c>
      <c r="AD91" s="110"/>
      <c r="AE91" s="143" t="s">
        <v>74</v>
      </c>
      <c r="AF91" s="89" t="s">
        <v>53</v>
      </c>
      <c r="AG91" s="113"/>
      <c r="AH91" s="108">
        <v>3300</v>
      </c>
      <c r="AI91" s="109">
        <f t="shared" si="70"/>
        <v>58459</v>
      </c>
      <c r="AJ91" s="59"/>
      <c r="AK91" s="105">
        <f t="shared" si="71"/>
        <v>0</v>
      </c>
      <c r="AL91" s="59"/>
      <c r="AM91" s="105">
        <f t="shared" si="72"/>
        <v>2420.6666666666715</v>
      </c>
      <c r="AN91" s="110">
        <f t="shared" si="73"/>
        <v>0.043196621360378405</v>
      </c>
      <c r="AO91" s="59"/>
      <c r="AP91" s="105">
        <f t="shared" si="85"/>
        <v>7072</v>
      </c>
      <c r="AQ91" s="110">
        <f t="shared" si="86"/>
        <v>0.1376223558487555</v>
      </c>
      <c r="AR91" s="111" t="str">
        <f t="shared" si="80"/>
        <v> </v>
      </c>
      <c r="AS91" s="28"/>
      <c r="AT91" s="29">
        <f t="shared" si="87"/>
        <v>0</v>
      </c>
    </row>
    <row r="92" spans="1:46" s="126" customFormat="1" ht="15.75" customHeight="1">
      <c r="A92" s="102">
        <v>1</v>
      </c>
      <c r="B92" s="40">
        <v>6</v>
      </c>
      <c r="C92" s="59"/>
      <c r="D92" s="104">
        <v>53034</v>
      </c>
      <c r="E92" s="60">
        <f t="shared" si="81"/>
        <v>0.04257522040598616</v>
      </c>
      <c r="F92" s="59"/>
      <c r="G92" s="105">
        <f t="shared" si="82"/>
        <v>53034</v>
      </c>
      <c r="H92" s="59"/>
      <c r="I92" s="103">
        <v>7</v>
      </c>
      <c r="J92" s="107"/>
      <c r="K92" s="108">
        <v>3300</v>
      </c>
      <c r="L92" s="109">
        <f t="shared" si="74"/>
        <v>55581.666666666664</v>
      </c>
      <c r="M92" s="60">
        <f t="shared" si="75"/>
        <v>0.03304607492673983</v>
      </c>
      <c r="N92" s="59"/>
      <c r="O92" s="105">
        <f t="shared" si="83"/>
        <v>55581.666666666664</v>
      </c>
      <c r="P92" s="59"/>
      <c r="Q92" s="105">
        <f t="shared" si="84"/>
        <v>2547.6666666666642</v>
      </c>
      <c r="R92" s="110">
        <f t="shared" si="76"/>
        <v>0.0480383653253887</v>
      </c>
      <c r="S92" s="59"/>
      <c r="T92" s="103">
        <v>8</v>
      </c>
      <c r="U92" s="127"/>
      <c r="V92" s="108">
        <v>3300</v>
      </c>
      <c r="W92" s="109">
        <f t="shared" si="68"/>
        <v>57946.33333333333</v>
      </c>
      <c r="X92" s="60">
        <f t="shared" si="69"/>
        <v>0.03404812182137218</v>
      </c>
      <c r="Y92" s="59"/>
      <c r="Z92" s="105">
        <f t="shared" si="77"/>
        <v>57946.33333333333</v>
      </c>
      <c r="AA92" s="59"/>
      <c r="AB92" s="105">
        <f t="shared" si="78"/>
        <v>2364.6666666666642</v>
      </c>
      <c r="AC92" s="110">
        <f t="shared" si="79"/>
        <v>0.042544004317970514</v>
      </c>
      <c r="AD92" s="110"/>
      <c r="AE92" s="143" t="s">
        <v>75</v>
      </c>
      <c r="AF92" s="89" t="s">
        <v>54</v>
      </c>
      <c r="AG92" s="113"/>
      <c r="AH92" s="108">
        <v>3300</v>
      </c>
      <c r="AI92" s="109">
        <f t="shared" si="70"/>
        <v>60499</v>
      </c>
      <c r="AJ92" s="59"/>
      <c r="AK92" s="105">
        <f t="shared" si="71"/>
        <v>60499</v>
      </c>
      <c r="AL92" s="59"/>
      <c r="AM92" s="105">
        <f t="shared" si="72"/>
        <v>2552.6666666666715</v>
      </c>
      <c r="AN92" s="110">
        <f t="shared" si="73"/>
        <v>0.044052255247671784</v>
      </c>
      <c r="AO92" s="59"/>
      <c r="AP92" s="105">
        <f t="shared" si="85"/>
        <v>7465</v>
      </c>
      <c r="AQ92" s="110">
        <f t="shared" si="86"/>
        <v>0.14075875853226233</v>
      </c>
      <c r="AR92" s="111" t="str">
        <f t="shared" si="80"/>
        <v>&lt;</v>
      </c>
      <c r="AS92" s="28"/>
      <c r="AT92" s="29">
        <f t="shared" si="87"/>
        <v>62539</v>
      </c>
    </row>
    <row r="93" spans="1:46" s="126" customFormat="1" ht="15.75" customHeight="1">
      <c r="A93" s="102">
        <v>0</v>
      </c>
      <c r="B93" s="40">
        <v>7</v>
      </c>
      <c r="C93" s="59"/>
      <c r="D93" s="104">
        <v>54738</v>
      </c>
      <c r="E93" s="60">
        <f t="shared" si="81"/>
        <v>0.04872103520914828</v>
      </c>
      <c r="F93" s="59"/>
      <c r="G93" s="105">
        <f t="shared" si="82"/>
        <v>0</v>
      </c>
      <c r="H93" s="59"/>
      <c r="I93" s="103">
        <v>8</v>
      </c>
      <c r="J93" s="107"/>
      <c r="K93" s="108">
        <v>3300</v>
      </c>
      <c r="L93" s="109">
        <f t="shared" si="74"/>
        <v>57397.666666666664</v>
      </c>
      <c r="M93" s="60">
        <f t="shared" si="75"/>
        <v>0.032672643857386996</v>
      </c>
      <c r="N93" s="59"/>
      <c r="O93" s="105">
        <f t="shared" si="83"/>
        <v>0</v>
      </c>
      <c r="P93" s="59"/>
      <c r="Q93" s="105">
        <f t="shared" si="84"/>
        <v>2659.6666666666642</v>
      </c>
      <c r="R93" s="110">
        <f t="shared" si="76"/>
        <v>0.048589036257566304</v>
      </c>
      <c r="S93" s="59"/>
      <c r="T93" s="103">
        <v>9</v>
      </c>
      <c r="U93" s="127"/>
      <c r="V93" s="108">
        <v>3300</v>
      </c>
      <c r="W93" s="109">
        <f t="shared" si="68"/>
        <v>59875.33333333333</v>
      </c>
      <c r="X93" s="60">
        <f t="shared" si="69"/>
        <v>0.03328942297183035</v>
      </c>
      <c r="Y93" s="59"/>
      <c r="Z93" s="105">
        <f t="shared" si="77"/>
        <v>0</v>
      </c>
      <c r="AA93" s="59"/>
      <c r="AB93" s="105">
        <f t="shared" si="78"/>
        <v>2477.6666666666642</v>
      </c>
      <c r="AC93" s="110">
        <f t="shared" si="79"/>
        <v>0.0431666792494468</v>
      </c>
      <c r="AD93" s="110"/>
      <c r="AE93" s="143" t="s">
        <v>76</v>
      </c>
      <c r="AF93" s="89" t="s">
        <v>55</v>
      </c>
      <c r="AG93" s="113"/>
      <c r="AH93" s="108">
        <v>3300</v>
      </c>
      <c r="AI93" s="109">
        <f t="shared" si="70"/>
        <v>62539</v>
      </c>
      <c r="AJ93" s="59"/>
      <c r="AK93" s="105">
        <f t="shared" si="71"/>
        <v>0</v>
      </c>
      <c r="AL93" s="59"/>
      <c r="AM93" s="105">
        <f t="shared" si="72"/>
        <v>2663.6666666666715</v>
      </c>
      <c r="AN93" s="110">
        <f t="shared" si="73"/>
        <v>0.04448687829156144</v>
      </c>
      <c r="AO93" s="59"/>
      <c r="AP93" s="105">
        <f t="shared" si="85"/>
        <v>7801</v>
      </c>
      <c r="AQ93" s="110">
        <f t="shared" si="86"/>
        <v>0.14251525448500127</v>
      </c>
      <c r="AR93" s="111" t="str">
        <f t="shared" si="80"/>
        <v> </v>
      </c>
      <c r="AS93" s="28"/>
      <c r="AT93" s="29">
        <f t="shared" si="87"/>
        <v>0</v>
      </c>
    </row>
    <row r="94" spans="1:46" s="126" customFormat="1" ht="15.75" customHeight="1">
      <c r="A94" s="102">
        <v>0</v>
      </c>
      <c r="B94" s="40">
        <v>8</v>
      </c>
      <c r="C94" s="59"/>
      <c r="D94" s="104">
        <v>56823</v>
      </c>
      <c r="E94" s="60">
        <f t="shared" si="81"/>
        <v>0.03271255990128852</v>
      </c>
      <c r="F94" s="59"/>
      <c r="G94" s="105">
        <f t="shared" si="82"/>
        <v>0</v>
      </c>
      <c r="H94" s="59"/>
      <c r="I94" s="103">
        <v>9</v>
      </c>
      <c r="J94" s="107"/>
      <c r="K94" s="108">
        <v>3300</v>
      </c>
      <c r="L94" s="109">
        <f t="shared" si="74"/>
        <v>59468.333333333336</v>
      </c>
      <c r="M94" s="60">
        <f t="shared" si="75"/>
        <v>0.036075798667773995</v>
      </c>
      <c r="N94" s="59"/>
      <c r="O94" s="105">
        <f t="shared" si="83"/>
        <v>0</v>
      </c>
      <c r="P94" s="59"/>
      <c r="Q94" s="105">
        <f t="shared" si="84"/>
        <v>2645.3333333333358</v>
      </c>
      <c r="R94" s="110">
        <f t="shared" si="76"/>
        <v>0.046553918894344466</v>
      </c>
      <c r="S94" s="59"/>
      <c r="T94" s="103">
        <v>10</v>
      </c>
      <c r="U94" s="127"/>
      <c r="V94" s="108">
        <v>3300</v>
      </c>
      <c r="W94" s="109">
        <f t="shared" si="68"/>
        <v>61929.66666666667</v>
      </c>
      <c r="X94" s="60">
        <f t="shared" si="69"/>
        <v>0.03431017781390233</v>
      </c>
      <c r="Y94" s="59"/>
      <c r="Z94" s="105">
        <f t="shared" si="77"/>
        <v>0</v>
      </c>
      <c r="AA94" s="59"/>
      <c r="AB94" s="105">
        <f t="shared" si="78"/>
        <v>2461.3333333333358</v>
      </c>
      <c r="AC94" s="110">
        <f t="shared" si="79"/>
        <v>0.04138897452425665</v>
      </c>
      <c r="AD94" s="110"/>
      <c r="AE94" s="143" t="s">
        <v>77</v>
      </c>
      <c r="AF94" s="89" t="s">
        <v>56</v>
      </c>
      <c r="AG94" s="113"/>
      <c r="AH94" s="108">
        <v>3300</v>
      </c>
      <c r="AI94" s="109">
        <f t="shared" si="70"/>
        <v>64579</v>
      </c>
      <c r="AJ94" s="59"/>
      <c r="AK94" s="105">
        <f t="shared" si="71"/>
        <v>0</v>
      </c>
      <c r="AL94" s="59"/>
      <c r="AM94" s="105">
        <f t="shared" si="72"/>
        <v>2649.3333333333285</v>
      </c>
      <c r="AN94" s="110">
        <f t="shared" si="73"/>
        <v>0.042779712469521794</v>
      </c>
      <c r="AO94" s="59"/>
      <c r="AP94" s="105">
        <f t="shared" si="85"/>
        <v>7756</v>
      </c>
      <c r="AQ94" s="110">
        <f t="shared" si="86"/>
        <v>0.136494025306654</v>
      </c>
      <c r="AR94" s="111" t="str">
        <f t="shared" si="80"/>
        <v> </v>
      </c>
      <c r="AS94" s="28"/>
      <c r="AT94" s="29">
        <f t="shared" si="87"/>
        <v>0</v>
      </c>
    </row>
    <row r="95" spans="1:46" s="126" customFormat="1" ht="15.75" customHeight="1">
      <c r="A95" s="102">
        <v>3</v>
      </c>
      <c r="B95" s="40">
        <v>9</v>
      </c>
      <c r="C95" s="59"/>
      <c r="D95" s="104">
        <v>59410</v>
      </c>
      <c r="E95" s="60">
        <f>(D105/D100)-1</f>
        <v>0.16956570063074827</v>
      </c>
      <c r="F95" s="59"/>
      <c r="G95" s="105">
        <f t="shared" si="82"/>
        <v>178230</v>
      </c>
      <c r="H95" s="59"/>
      <c r="I95" s="103">
        <v>10</v>
      </c>
      <c r="J95" s="107"/>
      <c r="K95" s="108">
        <v>3300</v>
      </c>
      <c r="L95" s="109">
        <f t="shared" si="74"/>
        <v>61728.666666666664</v>
      </c>
      <c r="M95" s="60">
        <f t="shared" si="75"/>
        <v>0.038009024410750714</v>
      </c>
      <c r="N95" s="59"/>
      <c r="O95" s="105">
        <f t="shared" si="83"/>
        <v>185186</v>
      </c>
      <c r="P95" s="59"/>
      <c r="Q95" s="105">
        <f t="shared" si="84"/>
        <v>2318.6666666666642</v>
      </c>
      <c r="R95" s="110">
        <f t="shared" si="76"/>
        <v>0.03902822196038822</v>
      </c>
      <c r="S95" s="59"/>
      <c r="T95" s="103">
        <v>11</v>
      </c>
      <c r="U95" s="127"/>
      <c r="V95" s="108">
        <v>3300</v>
      </c>
      <c r="W95" s="109">
        <f t="shared" si="68"/>
        <v>64080.33333333333</v>
      </c>
      <c r="X95" s="60">
        <f t="shared" si="69"/>
        <v>0.034727567294080774</v>
      </c>
      <c r="Y95" s="59"/>
      <c r="Z95" s="105">
        <f t="shared" si="77"/>
        <v>192241</v>
      </c>
      <c r="AA95" s="59"/>
      <c r="AB95" s="105">
        <f t="shared" si="78"/>
        <v>2351.6666666666642</v>
      </c>
      <c r="AC95" s="110">
        <f t="shared" si="79"/>
        <v>0.03809683237393752</v>
      </c>
      <c r="AD95" s="110"/>
      <c r="AE95" s="143" t="s">
        <v>78</v>
      </c>
      <c r="AF95" s="89" t="s">
        <v>57</v>
      </c>
      <c r="AG95" s="113"/>
      <c r="AH95" s="108">
        <v>3300</v>
      </c>
      <c r="AI95" s="109">
        <f t="shared" si="70"/>
        <v>66618</v>
      </c>
      <c r="AJ95" s="59"/>
      <c r="AK95" s="105">
        <f t="shared" si="71"/>
        <v>199854</v>
      </c>
      <c r="AL95" s="59"/>
      <c r="AM95" s="105">
        <f t="shared" si="72"/>
        <v>2537.6666666666715</v>
      </c>
      <c r="AN95" s="110">
        <f t="shared" si="73"/>
        <v>0.039601333742541996</v>
      </c>
      <c r="AO95" s="59"/>
      <c r="AP95" s="105">
        <f t="shared" si="85"/>
        <v>7208</v>
      </c>
      <c r="AQ95" s="110">
        <f t="shared" si="86"/>
        <v>0.12132637603097121</v>
      </c>
      <c r="AR95" s="111" t="str">
        <f t="shared" si="80"/>
        <v>&lt;</v>
      </c>
      <c r="AS95" s="28"/>
      <c r="AT95" s="29">
        <f t="shared" si="87"/>
        <v>207528</v>
      </c>
    </row>
    <row r="96" spans="1:46" s="126" customFormat="1" ht="15.75" customHeight="1">
      <c r="A96" s="102">
        <v>0</v>
      </c>
      <c r="B96" s="40">
        <v>10</v>
      </c>
      <c r="C96" s="59"/>
      <c r="D96" s="104">
        <v>61330</v>
      </c>
      <c r="E96" s="60" t="e">
        <f>(#REF!/D105)-1</f>
        <v>#REF!</v>
      </c>
      <c r="F96" s="59"/>
      <c r="G96" s="105">
        <f t="shared" si="82"/>
        <v>0</v>
      </c>
      <c r="H96" s="59"/>
      <c r="I96" s="103">
        <v>11</v>
      </c>
      <c r="J96" s="107"/>
      <c r="K96" s="108">
        <v>3300</v>
      </c>
      <c r="L96" s="109">
        <f t="shared" si="74"/>
        <v>63862</v>
      </c>
      <c r="M96" s="60">
        <f t="shared" si="75"/>
        <v>0.03455984793666911</v>
      </c>
      <c r="N96" s="59"/>
      <c r="O96" s="105">
        <f t="shared" si="83"/>
        <v>0</v>
      </c>
      <c r="P96" s="59"/>
      <c r="Q96" s="105">
        <f t="shared" si="84"/>
        <v>2532</v>
      </c>
      <c r="R96" s="110">
        <f t="shared" si="76"/>
        <v>0.04128485243763248</v>
      </c>
      <c r="S96" s="59"/>
      <c r="T96" s="103">
        <v>12</v>
      </c>
      <c r="U96" s="127"/>
      <c r="V96" s="108">
        <v>3300</v>
      </c>
      <c r="W96" s="109">
        <f t="shared" si="68"/>
        <v>66425</v>
      </c>
      <c r="X96" s="60">
        <f t="shared" si="69"/>
        <v>0.03658948923486682</v>
      </c>
      <c r="Y96" s="59"/>
      <c r="Z96" s="105">
        <f t="shared" si="77"/>
        <v>0</v>
      </c>
      <c r="AA96" s="59"/>
      <c r="AB96" s="105">
        <f t="shared" si="78"/>
        <v>2563</v>
      </c>
      <c r="AC96" s="110">
        <f t="shared" si="79"/>
        <v>0.040133412671072</v>
      </c>
      <c r="AD96" s="110"/>
      <c r="AE96" s="143" t="s">
        <v>79</v>
      </c>
      <c r="AF96" s="89" t="s">
        <v>58</v>
      </c>
      <c r="AG96" s="113"/>
      <c r="AH96" s="108">
        <v>3300</v>
      </c>
      <c r="AI96" s="109">
        <f t="shared" si="70"/>
        <v>69176</v>
      </c>
      <c r="AJ96" s="59"/>
      <c r="AK96" s="105">
        <f t="shared" si="71"/>
        <v>0</v>
      </c>
      <c r="AL96" s="59"/>
      <c r="AM96" s="105">
        <f t="shared" si="72"/>
        <v>2751</v>
      </c>
      <c r="AN96" s="110">
        <f t="shared" si="73"/>
        <v>0.04141512984569063</v>
      </c>
      <c r="AO96" s="59"/>
      <c r="AP96" s="105">
        <f t="shared" si="85"/>
        <v>7846</v>
      </c>
      <c r="AQ96" s="110">
        <f t="shared" si="86"/>
        <v>0.12793086580792434</v>
      </c>
      <c r="AR96" s="111" t="str">
        <f t="shared" si="80"/>
        <v> </v>
      </c>
      <c r="AS96" s="28"/>
      <c r="AT96" s="29">
        <f t="shared" si="87"/>
        <v>0</v>
      </c>
    </row>
    <row r="97" spans="1:46" s="126" customFormat="1" ht="15.75" customHeight="1">
      <c r="A97" s="102">
        <v>2</v>
      </c>
      <c r="B97" s="40">
        <v>11</v>
      </c>
      <c r="C97" s="59"/>
      <c r="D97" s="104">
        <v>63746</v>
      </c>
      <c r="E97" s="60" t="e">
        <f>(#REF!/#REF!)-1</f>
        <v>#REF!</v>
      </c>
      <c r="F97" s="59"/>
      <c r="G97" s="105">
        <f t="shared" si="82"/>
        <v>127492</v>
      </c>
      <c r="H97" s="59"/>
      <c r="I97" s="103">
        <v>12</v>
      </c>
      <c r="J97" s="107"/>
      <c r="K97" s="108">
        <v>3300</v>
      </c>
      <c r="L97" s="109">
        <f t="shared" si="74"/>
        <v>66324</v>
      </c>
      <c r="M97" s="60">
        <f t="shared" si="75"/>
        <v>0.03855187748582889</v>
      </c>
      <c r="N97" s="59"/>
      <c r="O97" s="105">
        <f t="shared" si="83"/>
        <v>132648</v>
      </c>
      <c r="P97" s="59"/>
      <c r="Q97" s="105">
        <f t="shared" si="84"/>
        <v>2578</v>
      </c>
      <c r="R97" s="110">
        <f t="shared" si="76"/>
        <v>0.040441753208044426</v>
      </c>
      <c r="S97" s="59"/>
      <c r="T97" s="103">
        <v>13</v>
      </c>
      <c r="U97" s="127"/>
      <c r="V97" s="108">
        <v>3300</v>
      </c>
      <c r="W97" s="109">
        <f t="shared" si="68"/>
        <v>68935</v>
      </c>
      <c r="X97" s="60">
        <f t="shared" si="69"/>
        <v>0.03778697779450502</v>
      </c>
      <c r="Y97" s="59"/>
      <c r="Z97" s="105">
        <f t="shared" si="77"/>
        <v>137870</v>
      </c>
      <c r="AA97" s="59"/>
      <c r="AB97" s="105">
        <f t="shared" si="78"/>
        <v>2611</v>
      </c>
      <c r="AC97" s="110">
        <f t="shared" si="79"/>
        <v>0.0393673481695917</v>
      </c>
      <c r="AD97" s="110"/>
      <c r="AE97" s="143" t="s">
        <v>80</v>
      </c>
      <c r="AF97" s="89" t="s">
        <v>59</v>
      </c>
      <c r="AG97" s="113"/>
      <c r="AH97" s="108">
        <v>3300</v>
      </c>
      <c r="AI97" s="109">
        <f t="shared" si="70"/>
        <v>71732</v>
      </c>
      <c r="AJ97" s="59"/>
      <c r="AK97" s="105">
        <f t="shared" si="71"/>
        <v>143464</v>
      </c>
      <c r="AL97" s="59"/>
      <c r="AM97" s="105">
        <f t="shared" si="72"/>
        <v>2797</v>
      </c>
      <c r="AN97" s="110">
        <f t="shared" si="73"/>
        <v>0.04057445419598172</v>
      </c>
      <c r="AO97" s="59"/>
      <c r="AP97" s="105">
        <f t="shared" si="85"/>
        <v>7986</v>
      </c>
      <c r="AQ97" s="110">
        <f t="shared" si="86"/>
        <v>0.12527844884384903</v>
      </c>
      <c r="AR97" s="111" t="str">
        <f t="shared" si="80"/>
        <v>&lt;</v>
      </c>
      <c r="AS97" s="28"/>
      <c r="AT97" s="29">
        <f t="shared" si="87"/>
        <v>148580</v>
      </c>
    </row>
    <row r="98" spans="1:46" s="126" customFormat="1" ht="15.75" customHeight="1">
      <c r="A98" s="102">
        <v>1</v>
      </c>
      <c r="B98" s="40">
        <v>12</v>
      </c>
      <c r="C98" s="59"/>
      <c r="D98" s="104">
        <v>66460</v>
      </c>
      <c r="E98" s="60" t="e">
        <f>(#REF!/#REF!)-1</f>
        <v>#REF!</v>
      </c>
      <c r="F98" s="59"/>
      <c r="G98" s="105">
        <f t="shared" si="82"/>
        <v>66460</v>
      </c>
      <c r="H98" s="59"/>
      <c r="I98" s="103">
        <v>13</v>
      </c>
      <c r="J98" s="107"/>
      <c r="K98" s="108">
        <v>3300</v>
      </c>
      <c r="L98" s="109">
        <f t="shared" si="74"/>
        <v>68986.33333333334</v>
      </c>
      <c r="M98" s="60">
        <f t="shared" si="75"/>
        <v>0.04014132641778767</v>
      </c>
      <c r="N98" s="59"/>
      <c r="O98" s="105">
        <f t="shared" si="83"/>
        <v>68986.33333333334</v>
      </c>
      <c r="P98" s="59"/>
      <c r="Q98" s="105">
        <f t="shared" si="84"/>
        <v>2526.333333333343</v>
      </c>
      <c r="R98" s="110">
        <f t="shared" si="76"/>
        <v>0.03801283980339066</v>
      </c>
      <c r="S98" s="59"/>
      <c r="T98" s="103">
        <v>14</v>
      </c>
      <c r="U98" s="127"/>
      <c r="V98" s="108">
        <v>3300</v>
      </c>
      <c r="W98" s="109">
        <f t="shared" si="68"/>
        <v>71544.66666666667</v>
      </c>
      <c r="X98" s="60">
        <f t="shared" si="69"/>
        <v>0.03785691835303795</v>
      </c>
      <c r="Y98" s="59"/>
      <c r="Z98" s="105">
        <f t="shared" si="77"/>
        <v>71544.66666666667</v>
      </c>
      <c r="AA98" s="59"/>
      <c r="AB98" s="105">
        <f t="shared" si="78"/>
        <v>2558.3333333333285</v>
      </c>
      <c r="AC98" s="110">
        <f t="shared" si="79"/>
        <v>0.03708463995284082</v>
      </c>
      <c r="AD98" s="110"/>
      <c r="AE98" s="143" t="s">
        <v>81</v>
      </c>
      <c r="AF98" s="89" t="s">
        <v>60</v>
      </c>
      <c r="AG98" s="113"/>
      <c r="AH98" s="108">
        <v>3300</v>
      </c>
      <c r="AI98" s="109">
        <f t="shared" si="70"/>
        <v>74290</v>
      </c>
      <c r="AJ98" s="59"/>
      <c r="AK98" s="105">
        <f t="shared" si="71"/>
        <v>74290</v>
      </c>
      <c r="AL98" s="59"/>
      <c r="AM98" s="105">
        <f t="shared" si="72"/>
        <v>2745.3333333333285</v>
      </c>
      <c r="AN98" s="110">
        <f t="shared" si="73"/>
        <v>0.038372298890203715</v>
      </c>
      <c r="AO98" s="59"/>
      <c r="AP98" s="105">
        <f t="shared" si="85"/>
        <v>7830</v>
      </c>
      <c r="AQ98" s="110">
        <f t="shared" si="86"/>
        <v>0.11781522720433343</v>
      </c>
      <c r="AR98" s="111" t="str">
        <f t="shared" si="80"/>
        <v>&lt;</v>
      </c>
      <c r="AS98" s="28"/>
      <c r="AT98" s="29">
        <f t="shared" si="87"/>
        <v>76847</v>
      </c>
    </row>
    <row r="99" spans="1:46" s="126" customFormat="1" ht="15.75" customHeight="1">
      <c r="A99" s="102">
        <v>0</v>
      </c>
      <c r="B99" s="40">
        <v>13</v>
      </c>
      <c r="C99" s="59"/>
      <c r="D99" s="104">
        <v>69698</v>
      </c>
      <c r="E99" s="60"/>
      <c r="F99" s="59"/>
      <c r="G99" s="105">
        <f t="shared" si="82"/>
        <v>0</v>
      </c>
      <c r="H99" s="59"/>
      <c r="I99" s="103">
        <v>14</v>
      </c>
      <c r="J99" s="107"/>
      <c r="K99" s="108">
        <v>3300</v>
      </c>
      <c r="L99" s="109">
        <f t="shared" si="74"/>
        <v>71997.33333333333</v>
      </c>
      <c r="M99" s="60"/>
      <c r="N99" s="59"/>
      <c r="O99" s="105">
        <f t="shared" si="83"/>
        <v>0</v>
      </c>
      <c r="P99" s="59"/>
      <c r="Q99" s="105">
        <f t="shared" si="84"/>
        <v>2299.3333333333285</v>
      </c>
      <c r="R99" s="110">
        <f t="shared" si="76"/>
        <v>0.03298994710512968</v>
      </c>
      <c r="S99" s="59"/>
      <c r="T99" s="103">
        <v>15</v>
      </c>
      <c r="U99" s="127"/>
      <c r="V99" s="108">
        <v>3300</v>
      </c>
      <c r="W99" s="109">
        <f t="shared" si="68"/>
        <v>74328.66666666666</v>
      </c>
      <c r="X99" s="60"/>
      <c r="Y99" s="59"/>
      <c r="Z99" s="105">
        <f t="shared" si="77"/>
        <v>0</v>
      </c>
      <c r="AA99" s="59"/>
      <c r="AB99" s="105">
        <f t="shared" si="78"/>
        <v>2331.3333333333285</v>
      </c>
      <c r="AC99" s="110">
        <f t="shared" si="79"/>
        <v>0.03238082891958955</v>
      </c>
      <c r="AD99" s="110"/>
      <c r="AE99" s="143" t="s">
        <v>82</v>
      </c>
      <c r="AF99" s="89" t="s">
        <v>61</v>
      </c>
      <c r="AG99" s="113"/>
      <c r="AH99" s="108">
        <v>3300</v>
      </c>
      <c r="AI99" s="109">
        <f t="shared" si="70"/>
        <v>76847</v>
      </c>
      <c r="AJ99" s="59"/>
      <c r="AK99" s="105">
        <f t="shared" si="71"/>
        <v>0</v>
      </c>
      <c r="AL99" s="59"/>
      <c r="AM99" s="105">
        <f t="shared" si="72"/>
        <v>2518.333333333343</v>
      </c>
      <c r="AN99" s="110">
        <f t="shared" si="73"/>
        <v>0.033881050828303255</v>
      </c>
      <c r="AO99" s="59"/>
      <c r="AP99" s="105">
        <f t="shared" si="85"/>
        <v>7149</v>
      </c>
      <c r="AQ99" s="110">
        <f t="shared" si="86"/>
        <v>0.10257109242732934</v>
      </c>
      <c r="AR99" s="111" t="str">
        <f t="shared" si="80"/>
        <v> </v>
      </c>
      <c r="AS99" s="28"/>
      <c r="AT99" s="29">
        <f t="shared" si="87"/>
        <v>0</v>
      </c>
    </row>
    <row r="100" spans="1:46" s="126" customFormat="1" ht="15.75" customHeight="1">
      <c r="A100" s="102">
        <v>0</v>
      </c>
      <c r="B100" s="40">
        <v>14</v>
      </c>
      <c r="C100" s="59"/>
      <c r="D100" s="104">
        <v>71978</v>
      </c>
      <c r="E100" s="60"/>
      <c r="F100" s="59"/>
      <c r="G100" s="105">
        <f t="shared" si="82"/>
        <v>0</v>
      </c>
      <c r="H100" s="59"/>
      <c r="I100" s="103">
        <v>15</v>
      </c>
      <c r="J100" s="107"/>
      <c r="K100" s="108">
        <v>3300</v>
      </c>
      <c r="L100" s="109">
        <f t="shared" si="74"/>
        <v>74369.66666666667</v>
      </c>
      <c r="M100" s="60"/>
      <c r="N100" s="59"/>
      <c r="O100" s="105">
        <f t="shared" si="83"/>
        <v>0</v>
      </c>
      <c r="P100" s="59"/>
      <c r="Q100" s="105">
        <f t="shared" si="84"/>
        <v>2391.6666666666715</v>
      </c>
      <c r="R100" s="110">
        <f t="shared" si="76"/>
        <v>0.033227745514833304</v>
      </c>
      <c r="S100" s="59"/>
      <c r="T100" s="103">
        <v>16</v>
      </c>
      <c r="U100" s="127"/>
      <c r="V100" s="108">
        <v>3300</v>
      </c>
      <c r="W100" s="109">
        <f t="shared" si="68"/>
        <v>76793.33333333334</v>
      </c>
      <c r="X100" s="60"/>
      <c r="Y100" s="59"/>
      <c r="Z100" s="105">
        <f t="shared" si="77"/>
        <v>0</v>
      </c>
      <c r="AA100" s="59"/>
      <c r="AB100" s="105">
        <f t="shared" si="78"/>
        <v>2423.6666666666715</v>
      </c>
      <c r="AC100" s="110">
        <f t="shared" si="79"/>
        <v>0.032589451792621606</v>
      </c>
      <c r="AD100" s="110"/>
      <c r="AE100" s="143" t="s">
        <v>89</v>
      </c>
      <c r="AF100" s="89" t="s">
        <v>62</v>
      </c>
      <c r="AG100" s="113"/>
      <c r="AH100" s="108">
        <v>3300</v>
      </c>
      <c r="AI100" s="109">
        <f t="shared" si="70"/>
        <v>79404</v>
      </c>
      <c r="AJ100" s="59"/>
      <c r="AK100" s="105">
        <f t="shared" si="71"/>
        <v>0</v>
      </c>
      <c r="AL100" s="59"/>
      <c r="AM100" s="105">
        <f t="shared" si="72"/>
        <v>2610.666666666657</v>
      </c>
      <c r="AN100" s="110">
        <f t="shared" si="73"/>
        <v>0.033996006597794816</v>
      </c>
      <c r="AO100" s="59"/>
      <c r="AP100" s="105">
        <f t="shared" si="85"/>
        <v>7426</v>
      </c>
      <c r="AQ100" s="110">
        <f t="shared" si="86"/>
        <v>0.10317041318180555</v>
      </c>
      <c r="AR100" s="111" t="str">
        <f t="shared" si="80"/>
        <v> </v>
      </c>
      <c r="AS100" s="28"/>
      <c r="AT100" s="29">
        <f t="shared" si="87"/>
        <v>0</v>
      </c>
    </row>
    <row r="101" spans="1:46" s="126" customFormat="1" ht="15.75" customHeight="1">
      <c r="A101" s="102"/>
      <c r="B101" s="40"/>
      <c r="C101" s="59"/>
      <c r="D101" s="104"/>
      <c r="E101" s="60"/>
      <c r="F101" s="59"/>
      <c r="G101" s="105"/>
      <c r="H101" s="59"/>
      <c r="I101" s="103"/>
      <c r="J101" s="107"/>
      <c r="K101" s="108">
        <v>3300</v>
      </c>
      <c r="L101" s="109"/>
      <c r="M101" s="60"/>
      <c r="N101" s="59"/>
      <c r="O101" s="105"/>
      <c r="P101" s="59"/>
      <c r="Q101" s="105"/>
      <c r="R101" s="110"/>
      <c r="S101" s="59"/>
      <c r="T101" s="112" t="s">
        <v>89</v>
      </c>
      <c r="U101" s="127"/>
      <c r="V101" s="108">
        <v>3300</v>
      </c>
      <c r="W101" s="109">
        <f t="shared" si="68"/>
        <v>78981</v>
      </c>
      <c r="X101" s="60"/>
      <c r="Y101" s="59"/>
      <c r="Z101" s="105">
        <f t="shared" si="77"/>
        <v>0</v>
      </c>
      <c r="AA101" s="59"/>
      <c r="AB101" s="105"/>
      <c r="AC101" s="110"/>
      <c r="AD101" s="110"/>
      <c r="AE101" s="143" t="s">
        <v>83</v>
      </c>
      <c r="AF101" s="89" t="s">
        <v>63</v>
      </c>
      <c r="AG101" s="113"/>
      <c r="AH101" s="108">
        <v>3300</v>
      </c>
      <c r="AI101" s="109">
        <f t="shared" si="70"/>
        <v>81961</v>
      </c>
      <c r="AJ101" s="59"/>
      <c r="AK101" s="105">
        <f>(A101*AI101)</f>
        <v>0</v>
      </c>
      <c r="AL101" s="59"/>
      <c r="AM101" s="105">
        <f>(AI101-W101)</f>
        <v>2980</v>
      </c>
      <c r="AN101" s="110">
        <f>(AM101/W101)</f>
        <v>0.03773059343386384</v>
      </c>
      <c r="AO101" s="59"/>
      <c r="AP101" s="105"/>
      <c r="AQ101" s="110"/>
      <c r="AR101" s="111" t="str">
        <f t="shared" si="80"/>
        <v> </v>
      </c>
      <c r="AS101" s="28"/>
      <c r="AT101" s="29">
        <f t="shared" si="87"/>
        <v>0</v>
      </c>
    </row>
    <row r="102" spans="1:46" s="126" customFormat="1" ht="15.75" customHeight="1">
      <c r="A102" s="102">
        <v>0</v>
      </c>
      <c r="B102" s="40">
        <v>15</v>
      </c>
      <c r="C102" s="59"/>
      <c r="D102" s="104">
        <v>74874</v>
      </c>
      <c r="E102" s="60"/>
      <c r="F102" s="59"/>
      <c r="G102" s="105">
        <f t="shared" si="82"/>
        <v>0</v>
      </c>
      <c r="H102" s="59"/>
      <c r="I102" s="103">
        <v>16</v>
      </c>
      <c r="J102" s="107"/>
      <c r="K102" s="108">
        <v>3300</v>
      </c>
      <c r="L102" s="109">
        <f>L76+K102</f>
        <v>78004.33333333333</v>
      </c>
      <c r="M102" s="60"/>
      <c r="N102" s="59"/>
      <c r="O102" s="105">
        <f t="shared" si="83"/>
        <v>0</v>
      </c>
      <c r="P102" s="59"/>
      <c r="Q102" s="105">
        <f t="shared" si="84"/>
        <v>3130.3333333333285</v>
      </c>
      <c r="R102" s="110">
        <f t="shared" si="76"/>
        <v>0.0418080152433866</v>
      </c>
      <c r="S102" s="59"/>
      <c r="T102" s="103">
        <v>17</v>
      </c>
      <c r="U102" s="127"/>
      <c r="V102" s="108">
        <v>3300</v>
      </c>
      <c r="W102" s="109">
        <f t="shared" si="68"/>
        <v>81167.66666666666</v>
      </c>
      <c r="X102" s="60"/>
      <c r="Y102" s="59"/>
      <c r="Z102" s="105">
        <f t="shared" si="77"/>
        <v>0</v>
      </c>
      <c r="AA102" s="59"/>
      <c r="AB102" s="105">
        <f t="shared" si="78"/>
        <v>3163.3333333333285</v>
      </c>
      <c r="AC102" s="110">
        <f t="shared" si="79"/>
        <v>0.040553302594300254</v>
      </c>
      <c r="AD102" s="110"/>
      <c r="AE102" s="143" t="s">
        <v>84</v>
      </c>
      <c r="AF102" s="89" t="s">
        <v>64</v>
      </c>
      <c r="AG102" s="113"/>
      <c r="AH102" s="108">
        <v>3300</v>
      </c>
      <c r="AI102" s="109">
        <f t="shared" si="70"/>
        <v>84518</v>
      </c>
      <c r="AJ102" s="59"/>
      <c r="AK102" s="105">
        <f t="shared" si="71"/>
        <v>0</v>
      </c>
      <c r="AL102" s="59"/>
      <c r="AM102" s="105">
        <f t="shared" si="72"/>
        <v>3350.333333333343</v>
      </c>
      <c r="AN102" s="110">
        <f t="shared" si="73"/>
        <v>0.041276698849706285</v>
      </c>
      <c r="AO102" s="59"/>
      <c r="AP102" s="105">
        <f t="shared" si="85"/>
        <v>9644</v>
      </c>
      <c r="AQ102" s="110">
        <f t="shared" si="86"/>
        <v>0.12880305580041135</v>
      </c>
      <c r="AR102" s="111" t="str">
        <f t="shared" si="80"/>
        <v> </v>
      </c>
      <c r="AS102" s="28"/>
      <c r="AT102" s="29">
        <f t="shared" si="87"/>
        <v>0</v>
      </c>
    </row>
    <row r="103" spans="1:46" s="126" customFormat="1" ht="15.75" customHeight="1">
      <c r="A103" s="102">
        <v>0</v>
      </c>
      <c r="B103" s="40">
        <v>16</v>
      </c>
      <c r="C103" s="59"/>
      <c r="D103" s="104">
        <v>77871</v>
      </c>
      <c r="E103" s="60"/>
      <c r="F103" s="59"/>
      <c r="G103" s="105">
        <f t="shared" si="82"/>
        <v>0</v>
      </c>
      <c r="H103" s="59"/>
      <c r="I103" s="103">
        <v>17</v>
      </c>
      <c r="J103" s="107"/>
      <c r="K103" s="108">
        <v>3300</v>
      </c>
      <c r="L103" s="109">
        <f>L77+K103</f>
        <v>80974.66666666667</v>
      </c>
      <c r="M103" s="60"/>
      <c r="N103" s="59"/>
      <c r="O103" s="105">
        <f t="shared" si="83"/>
        <v>0</v>
      </c>
      <c r="P103" s="59"/>
      <c r="Q103" s="105">
        <f t="shared" si="84"/>
        <v>3103.6666666666715</v>
      </c>
      <c r="R103" s="110">
        <f t="shared" si="76"/>
        <v>0.03985651483436287</v>
      </c>
      <c r="S103" s="59"/>
      <c r="T103" s="103">
        <v>18</v>
      </c>
      <c r="U103" s="127"/>
      <c r="V103" s="108">
        <v>3300</v>
      </c>
      <c r="W103" s="109">
        <f t="shared" si="68"/>
        <v>83930.33333333334</v>
      </c>
      <c r="X103" s="60"/>
      <c r="Y103" s="59"/>
      <c r="Z103" s="105">
        <f t="shared" si="77"/>
        <v>0</v>
      </c>
      <c r="AA103" s="59"/>
      <c r="AB103" s="105">
        <f t="shared" si="78"/>
        <v>2955.6666666666715</v>
      </c>
      <c r="AC103" s="110">
        <f t="shared" si="79"/>
        <v>0.03650112792478312</v>
      </c>
      <c r="AD103" s="110"/>
      <c r="AE103" s="143" t="s">
        <v>69</v>
      </c>
      <c r="AF103" s="89" t="s">
        <v>65</v>
      </c>
      <c r="AG103" s="113"/>
      <c r="AH103" s="108">
        <v>3300</v>
      </c>
      <c r="AI103" s="109">
        <f t="shared" si="70"/>
        <v>87074</v>
      </c>
      <c r="AJ103" s="59"/>
      <c r="AK103" s="105">
        <f t="shared" si="71"/>
        <v>0</v>
      </c>
      <c r="AL103" s="59"/>
      <c r="AM103" s="105">
        <f t="shared" si="72"/>
        <v>3143.666666666657</v>
      </c>
      <c r="AN103" s="110">
        <f t="shared" si="73"/>
        <v>0.03745566759733259</v>
      </c>
      <c r="AO103" s="59"/>
      <c r="AP103" s="105">
        <f t="shared" si="85"/>
        <v>9203</v>
      </c>
      <c r="AQ103" s="110">
        <f t="shared" si="86"/>
        <v>0.11818263538416099</v>
      </c>
      <c r="AR103" s="111" t="str">
        <f t="shared" si="80"/>
        <v> </v>
      </c>
      <c r="AS103" s="28"/>
      <c r="AT103" s="29">
        <f t="shared" si="87"/>
        <v>0</v>
      </c>
    </row>
    <row r="104" spans="1:46" s="126" customFormat="1" ht="15.75" customHeight="1">
      <c r="A104" s="102">
        <v>0</v>
      </c>
      <c r="B104" s="40">
        <v>17</v>
      </c>
      <c r="C104" s="59"/>
      <c r="D104" s="104">
        <v>80973</v>
      </c>
      <c r="E104" s="60"/>
      <c r="F104" s="59"/>
      <c r="G104" s="105">
        <f t="shared" si="82"/>
        <v>0</v>
      </c>
      <c r="H104" s="59"/>
      <c r="I104" s="103">
        <v>18</v>
      </c>
      <c r="J104" s="107"/>
      <c r="K104" s="108">
        <v>3300</v>
      </c>
      <c r="L104" s="109">
        <f>L78+K104</f>
        <v>83380</v>
      </c>
      <c r="M104" s="60"/>
      <c r="N104" s="59"/>
      <c r="O104" s="105">
        <f t="shared" si="83"/>
        <v>0</v>
      </c>
      <c r="P104" s="59"/>
      <c r="Q104" s="105">
        <f t="shared" si="84"/>
        <v>2407</v>
      </c>
      <c r="R104" s="110">
        <f t="shared" si="76"/>
        <v>0.029725958035394514</v>
      </c>
      <c r="S104" s="59"/>
      <c r="T104" s="103">
        <v>19</v>
      </c>
      <c r="U104" s="127"/>
      <c r="V104" s="108">
        <v>3300</v>
      </c>
      <c r="W104" s="109">
        <f t="shared" si="68"/>
        <v>87302.81674999998</v>
      </c>
      <c r="X104" s="60"/>
      <c r="Y104" s="59"/>
      <c r="Z104" s="105">
        <f t="shared" si="77"/>
        <v>0</v>
      </c>
      <c r="AA104" s="59"/>
      <c r="AB104" s="105">
        <f t="shared" si="78"/>
        <v>3922.8167499999836</v>
      </c>
      <c r="AC104" s="110">
        <f t="shared" si="79"/>
        <v>0.04704745442552151</v>
      </c>
      <c r="AD104" s="110"/>
      <c r="AE104" s="143" t="s">
        <v>85</v>
      </c>
      <c r="AF104" s="89" t="s">
        <v>66</v>
      </c>
      <c r="AG104" s="113"/>
      <c r="AH104" s="108">
        <v>3300</v>
      </c>
      <c r="AI104" s="109">
        <f t="shared" si="70"/>
        <v>88882</v>
      </c>
      <c r="AJ104" s="59"/>
      <c r="AK104" s="105">
        <f t="shared" si="71"/>
        <v>0</v>
      </c>
      <c r="AL104" s="59"/>
      <c r="AM104" s="105">
        <f t="shared" si="72"/>
        <v>1579.1832500000164</v>
      </c>
      <c r="AN104" s="110">
        <f t="shared" si="73"/>
        <v>0.018088571580939475</v>
      </c>
      <c r="AO104" s="59"/>
      <c r="AP104" s="105">
        <f t="shared" si="85"/>
        <v>7909</v>
      </c>
      <c r="AQ104" s="110">
        <f t="shared" si="86"/>
        <v>0.0976745334864708</v>
      </c>
      <c r="AR104" s="111" t="str">
        <f t="shared" si="80"/>
        <v> </v>
      </c>
      <c r="AS104" s="28"/>
      <c r="AT104" s="29">
        <f t="shared" si="87"/>
        <v>0</v>
      </c>
    </row>
    <row r="105" spans="1:46" s="126" customFormat="1" ht="15.75" customHeight="1">
      <c r="A105" s="102">
        <v>0.6</v>
      </c>
      <c r="B105" s="40">
        <v>18</v>
      </c>
      <c r="C105" s="59"/>
      <c r="D105" s="104">
        <v>84183</v>
      </c>
      <c r="E105" s="60"/>
      <c r="F105" s="59"/>
      <c r="G105" s="105">
        <f t="shared" si="82"/>
        <v>50509.799999999996</v>
      </c>
      <c r="H105" s="59"/>
      <c r="I105" s="103">
        <v>19</v>
      </c>
      <c r="J105" s="107"/>
      <c r="K105" s="108">
        <v>3300</v>
      </c>
      <c r="L105" s="109">
        <f>L79+K105</f>
        <v>85786.45</v>
      </c>
      <c r="M105" s="60"/>
      <c r="N105" s="59"/>
      <c r="O105" s="105">
        <f t="shared" si="83"/>
        <v>51471.869999999995</v>
      </c>
      <c r="P105" s="59"/>
      <c r="Q105" s="105">
        <f t="shared" si="84"/>
        <v>1603.449999999997</v>
      </c>
      <c r="R105" s="110">
        <f t="shared" si="76"/>
        <v>0.019047194801800803</v>
      </c>
      <c r="S105" s="59"/>
      <c r="T105" s="112" t="s">
        <v>69</v>
      </c>
      <c r="U105" s="127"/>
      <c r="V105" s="108">
        <v>3300</v>
      </c>
      <c r="W105" s="109">
        <f t="shared" si="68"/>
        <v>87302.81674999998</v>
      </c>
      <c r="X105" s="60"/>
      <c r="Y105" s="59"/>
      <c r="Z105" s="105">
        <f t="shared" si="77"/>
        <v>52381.69004999999</v>
      </c>
      <c r="AA105" s="59"/>
      <c r="AB105" s="105">
        <f t="shared" si="78"/>
        <v>1516.3667499999865</v>
      </c>
      <c r="AC105" s="110">
        <f t="shared" si="79"/>
        <v>0.017676063644083494</v>
      </c>
      <c r="AD105" s="110"/>
      <c r="AE105" s="143" t="s">
        <v>85</v>
      </c>
      <c r="AF105" s="89" t="s">
        <v>66</v>
      </c>
      <c r="AG105" s="113"/>
      <c r="AH105" s="108">
        <v>3300</v>
      </c>
      <c r="AI105" s="109">
        <f t="shared" si="70"/>
        <v>88882.34999999999</v>
      </c>
      <c r="AJ105" s="59"/>
      <c r="AK105" s="105">
        <f t="shared" si="71"/>
        <v>53329.409999999996</v>
      </c>
      <c r="AL105" s="59"/>
      <c r="AM105" s="105">
        <f t="shared" si="72"/>
        <v>1579.5332500000077</v>
      </c>
      <c r="AN105" s="110">
        <f t="shared" si="73"/>
        <v>0.018092580615390146</v>
      </c>
      <c r="AO105" s="59"/>
      <c r="AP105" s="105">
        <f t="shared" si="85"/>
        <v>4699.349999999991</v>
      </c>
      <c r="AQ105" s="110">
        <f t="shared" si="86"/>
        <v>0.055823028402408936</v>
      </c>
      <c r="AR105" s="111" t="str">
        <f t="shared" si="80"/>
        <v>&lt;</v>
      </c>
      <c r="AS105" s="28"/>
      <c r="AT105" s="29">
        <f>(A105*AI105)</f>
        <v>53329.409999999996</v>
      </c>
    </row>
    <row r="106" spans="1:46" s="126" customFormat="1" ht="15.75" customHeight="1">
      <c r="A106" s="114">
        <f>SUM(A87:A105)</f>
        <v>7.9399999999999995</v>
      </c>
      <c r="B106" s="59"/>
      <c r="C106" s="59"/>
      <c r="D106" s="115"/>
      <c r="E106" s="116"/>
      <c r="F106" s="59"/>
      <c r="G106" s="117">
        <f>SUM(G87:G105)</f>
        <v>492133.86</v>
      </c>
      <c r="H106" s="59"/>
      <c r="I106" s="59"/>
      <c r="J106" s="118"/>
      <c r="K106" s="108"/>
      <c r="L106" s="115"/>
      <c r="M106" s="116"/>
      <c r="N106" s="59"/>
      <c r="O106" s="117">
        <f>SUM(O87:O105)</f>
        <v>511099.4033333333</v>
      </c>
      <c r="P106" s="59"/>
      <c r="Q106" s="59"/>
      <c r="R106" s="59"/>
      <c r="S106" s="59"/>
      <c r="T106" s="59"/>
      <c r="U106" s="59"/>
      <c r="V106" s="108"/>
      <c r="W106" s="109"/>
      <c r="X106" s="59"/>
      <c r="Y106" s="59"/>
      <c r="Z106" s="117">
        <f>SUM(Z86:Z105)</f>
        <v>529964.8167166667</v>
      </c>
      <c r="AA106" s="59"/>
      <c r="AB106" s="59"/>
      <c r="AC106" s="59"/>
      <c r="AD106" s="59"/>
      <c r="AE106" s="59"/>
      <c r="AF106" s="59"/>
      <c r="AG106" s="59"/>
      <c r="AH106" s="108"/>
      <c r="AI106" s="115"/>
      <c r="AJ106" s="59"/>
      <c r="AK106" s="117">
        <f>SUM(AK85:AK105)</f>
        <v>550236.37</v>
      </c>
      <c r="AL106" s="59"/>
      <c r="AM106" s="59"/>
      <c r="AN106" s="59"/>
      <c r="AO106" s="59"/>
      <c r="AP106" s="59"/>
      <c r="AQ106" s="59"/>
      <c r="AR106" s="59"/>
      <c r="AS106" s="27"/>
      <c r="AT106" s="120">
        <f>SUM(AT87:AT105)</f>
        <v>568005.87</v>
      </c>
    </row>
    <row r="107" spans="1:46" s="126" customFormat="1" ht="15.75" customHeight="1">
      <c r="A107" s="121"/>
      <c r="B107" s="59"/>
      <c r="C107" s="59"/>
      <c r="D107" s="115"/>
      <c r="E107" s="116"/>
      <c r="F107" s="59"/>
      <c r="G107" s="122"/>
      <c r="H107" s="59"/>
      <c r="I107" s="59"/>
      <c r="J107" s="118"/>
      <c r="K107" s="108"/>
      <c r="L107" s="115"/>
      <c r="M107" s="116"/>
      <c r="N107" s="59"/>
      <c r="O107" s="122"/>
      <c r="P107" s="59"/>
      <c r="Q107" s="59"/>
      <c r="R107" s="59"/>
      <c r="S107" s="59"/>
      <c r="T107" s="59"/>
      <c r="U107" s="59"/>
      <c r="V107" s="108"/>
      <c r="W107" s="109"/>
      <c r="X107" s="59"/>
      <c r="Y107" s="59"/>
      <c r="Z107" s="122"/>
      <c r="AA107" s="59"/>
      <c r="AB107" s="59"/>
      <c r="AC107" s="59"/>
      <c r="AD107" s="59"/>
      <c r="AE107" s="59"/>
      <c r="AF107" s="59"/>
      <c r="AG107" s="59"/>
      <c r="AH107" s="108"/>
      <c r="AI107" s="115"/>
      <c r="AJ107" s="59"/>
      <c r="AK107" s="122"/>
      <c r="AL107" s="59"/>
      <c r="AM107" s="59"/>
      <c r="AN107" s="59"/>
      <c r="AO107" s="59"/>
      <c r="AP107" s="59"/>
      <c r="AQ107" s="59"/>
      <c r="AR107" s="59"/>
      <c r="AS107" s="27"/>
      <c r="AT107" s="123"/>
    </row>
    <row r="108" spans="1:46" s="126" customFormat="1" ht="15.75" customHeight="1">
      <c r="A108" s="125" t="s">
        <v>38</v>
      </c>
      <c r="B108" s="59"/>
      <c r="C108" s="59"/>
      <c r="D108" s="115"/>
      <c r="E108" s="59"/>
      <c r="F108" s="59"/>
      <c r="G108" s="59"/>
      <c r="H108" s="59"/>
      <c r="I108" s="59"/>
      <c r="J108" s="118"/>
      <c r="K108" s="108"/>
      <c r="L108" s="115"/>
      <c r="M108" s="59"/>
      <c r="N108" s="59"/>
      <c r="O108" s="59"/>
      <c r="P108" s="59"/>
      <c r="Q108" s="59"/>
      <c r="R108" s="59"/>
      <c r="S108" s="59"/>
      <c r="T108" s="53"/>
      <c r="U108" s="127"/>
      <c r="V108" s="108">
        <v>2000</v>
      </c>
      <c r="W108" s="109"/>
      <c r="X108" s="105"/>
      <c r="Y108" s="59"/>
      <c r="Z108" s="59"/>
      <c r="AA108" s="59"/>
      <c r="AB108" s="59"/>
      <c r="AC108" s="59"/>
      <c r="AD108" s="59"/>
      <c r="AE108" s="59"/>
      <c r="AF108" s="89"/>
      <c r="AG108" s="113"/>
      <c r="AH108" s="108"/>
      <c r="AI108" s="109"/>
      <c r="AJ108" s="59"/>
      <c r="AK108" s="105"/>
      <c r="AL108" s="59"/>
      <c r="AM108" s="105"/>
      <c r="AN108" s="110"/>
      <c r="AO108" s="59"/>
      <c r="AP108" s="59"/>
      <c r="AQ108" s="59"/>
      <c r="AR108" s="59"/>
      <c r="AS108" s="27"/>
      <c r="AT108" s="27"/>
    </row>
    <row r="109" spans="1:46" s="126" customFormat="1" ht="15.75" customHeight="1">
      <c r="A109" s="59"/>
      <c r="B109" s="59"/>
      <c r="C109" s="59"/>
      <c r="D109" s="115"/>
      <c r="E109" s="59"/>
      <c r="F109" s="59"/>
      <c r="G109" s="59"/>
      <c r="H109" s="59"/>
      <c r="I109" s="103"/>
      <c r="J109" s="107"/>
      <c r="K109" s="108">
        <v>2000</v>
      </c>
      <c r="L109" s="109"/>
      <c r="M109" s="105"/>
      <c r="N109" s="59"/>
      <c r="O109" s="59"/>
      <c r="P109" s="59"/>
      <c r="Q109" s="59"/>
      <c r="R109" s="59"/>
      <c r="S109" s="59"/>
      <c r="T109" s="91" t="s">
        <v>23</v>
      </c>
      <c r="U109" s="127"/>
      <c r="V109" s="108">
        <v>2000</v>
      </c>
      <c r="W109" s="109">
        <f aca="true" t="shared" si="88" ref="W109:W128">W86+V109</f>
        <v>52267</v>
      </c>
      <c r="X109" s="60" t="e">
        <f aca="true" t="shared" si="89" ref="X109:X121">(W109/W108)-1</f>
        <v>#DIV/0!</v>
      </c>
      <c r="Y109" s="59"/>
      <c r="Z109" s="105">
        <f>(A109*W109)</f>
        <v>0</v>
      </c>
      <c r="AA109" s="59"/>
      <c r="AB109" s="105"/>
      <c r="AC109" s="110"/>
      <c r="AD109" s="110"/>
      <c r="AE109" s="142" t="s">
        <v>68</v>
      </c>
      <c r="AF109" s="93" t="s">
        <v>52</v>
      </c>
      <c r="AG109" s="113"/>
      <c r="AH109" s="108">
        <v>2000</v>
      </c>
      <c r="AI109" s="109">
        <f aca="true" t="shared" si="90" ref="AI109:AI128">AI86+AH109</f>
        <v>54670</v>
      </c>
      <c r="AJ109" s="59"/>
      <c r="AK109" s="105">
        <f aca="true" t="shared" si="91" ref="AK109:AK128">(A109*AI109)</f>
        <v>0</v>
      </c>
      <c r="AL109" s="59"/>
      <c r="AM109" s="105">
        <f aca="true" t="shared" si="92" ref="AM109:AM128">(AI109-W109)</f>
        <v>2403</v>
      </c>
      <c r="AN109" s="110">
        <f aca="true" t="shared" si="93" ref="AN109:AN128">(AM109/W109)</f>
        <v>0.04597547209520347</v>
      </c>
      <c r="AO109" s="59"/>
      <c r="AP109" s="59"/>
      <c r="AQ109" s="59"/>
      <c r="AR109" s="59"/>
      <c r="AS109" s="27"/>
      <c r="AT109" s="27"/>
    </row>
    <row r="110" spans="1:46" s="126" customFormat="1" ht="15.75" customHeight="1">
      <c r="A110" s="102">
        <v>0</v>
      </c>
      <c r="B110" s="103" t="s">
        <v>23</v>
      </c>
      <c r="C110" s="59"/>
      <c r="D110" s="104">
        <v>48050</v>
      </c>
      <c r="E110" s="105"/>
      <c r="F110" s="59"/>
      <c r="G110" s="105">
        <f>(A110*D110)</f>
        <v>0</v>
      </c>
      <c r="H110" s="59"/>
      <c r="I110" s="112" t="s">
        <v>68</v>
      </c>
      <c r="J110" s="107"/>
      <c r="K110" s="108">
        <v>2000</v>
      </c>
      <c r="L110" s="109">
        <f aca="true" t="shared" si="94" ref="L110:L123">L87+K110</f>
        <v>50925</v>
      </c>
      <c r="M110" s="60" t="e">
        <f aca="true" t="shared" si="95" ref="M110:M121">(L110/L109)-1</f>
        <v>#DIV/0!</v>
      </c>
      <c r="N110" s="59"/>
      <c r="O110" s="105">
        <f>(A110*L110)</f>
        <v>0</v>
      </c>
      <c r="P110" s="59"/>
      <c r="Q110" s="105">
        <f>(L110-D110)</f>
        <v>2875</v>
      </c>
      <c r="R110" s="110">
        <f aca="true" t="shared" si="96" ref="R110:R128">(Q110/D110)</f>
        <v>0.05983350676378772</v>
      </c>
      <c r="S110" s="59"/>
      <c r="T110" s="112" t="s">
        <v>70</v>
      </c>
      <c r="U110" s="127"/>
      <c r="V110" s="108">
        <v>2000</v>
      </c>
      <c r="W110" s="109">
        <f t="shared" si="88"/>
        <v>53329</v>
      </c>
      <c r="X110" s="60">
        <f t="shared" si="89"/>
        <v>0.020318747967168482</v>
      </c>
      <c r="Y110" s="59"/>
      <c r="Z110" s="105">
        <f aca="true" t="shared" si="97" ref="Z110:Z128">(A110*W110)</f>
        <v>0</v>
      </c>
      <c r="AA110" s="59"/>
      <c r="AB110" s="105">
        <f aca="true" t="shared" si="98" ref="AB110:AB128">(W110-L110)</f>
        <v>2404</v>
      </c>
      <c r="AC110" s="110">
        <f aca="true" t="shared" si="99" ref="AC110:AC128">(AB110/L110)</f>
        <v>0.047206676485027</v>
      </c>
      <c r="AD110" s="110"/>
      <c r="AE110" s="143" t="s">
        <v>71</v>
      </c>
      <c r="AF110" s="89" t="s">
        <v>67</v>
      </c>
      <c r="AG110" s="113"/>
      <c r="AH110" s="108">
        <v>2000</v>
      </c>
      <c r="AI110" s="109">
        <f t="shared" si="90"/>
        <v>55919</v>
      </c>
      <c r="AJ110" s="59"/>
      <c r="AK110" s="105">
        <f t="shared" si="91"/>
        <v>0</v>
      </c>
      <c r="AL110" s="59"/>
      <c r="AM110" s="105">
        <f t="shared" si="92"/>
        <v>2590</v>
      </c>
      <c r="AN110" s="110">
        <f t="shared" si="93"/>
        <v>0.048566446023739426</v>
      </c>
      <c r="AO110" s="59"/>
      <c r="AP110" s="105">
        <f>(AI110-D110)</f>
        <v>7869</v>
      </c>
      <c r="AQ110" s="110">
        <f>(AP110/D110)</f>
        <v>0.1637669094693028</v>
      </c>
      <c r="AR110" s="111" t="str">
        <f aca="true" t="shared" si="100" ref="AR110:AR128">IF($A110&gt;0,"&lt;"," ")</f>
        <v> </v>
      </c>
      <c r="AS110" s="28"/>
      <c r="AT110" s="29">
        <f>(A110*AI111)</f>
        <v>0</v>
      </c>
    </row>
    <row r="111" spans="1:46" s="126" customFormat="1" ht="15.75" customHeight="1">
      <c r="A111" s="102">
        <v>0</v>
      </c>
      <c r="B111" s="40">
        <v>2</v>
      </c>
      <c r="C111" s="59"/>
      <c r="D111" s="104">
        <v>49214</v>
      </c>
      <c r="E111" s="60">
        <f aca="true" t="shared" si="101" ref="E111:E117">(D117/D116)-1</f>
        <v>0.03667369901547124</v>
      </c>
      <c r="F111" s="59"/>
      <c r="G111" s="105">
        <f aca="true" t="shared" si="102" ref="G111:G128">(A111*D111)</f>
        <v>0</v>
      </c>
      <c r="H111" s="59"/>
      <c r="I111" s="103">
        <v>3</v>
      </c>
      <c r="J111" s="107"/>
      <c r="K111" s="108">
        <v>2000</v>
      </c>
      <c r="L111" s="109">
        <f t="shared" si="94"/>
        <v>52018.666666666664</v>
      </c>
      <c r="M111" s="60">
        <f t="shared" si="95"/>
        <v>0.02147602683685146</v>
      </c>
      <c r="N111" s="59"/>
      <c r="O111" s="105">
        <f aca="true" t="shared" si="103" ref="O111:O128">(A111*L111)</f>
        <v>0</v>
      </c>
      <c r="P111" s="59"/>
      <c r="Q111" s="105">
        <f aca="true" t="shared" si="104" ref="Q111:Q128">(L111-D111)</f>
        <v>2804.6666666666642</v>
      </c>
      <c r="R111" s="110">
        <f t="shared" si="96"/>
        <v>0.056989203614147686</v>
      </c>
      <c r="S111" s="59"/>
      <c r="T111" s="103">
        <v>4</v>
      </c>
      <c r="U111" s="127"/>
      <c r="V111" s="108">
        <v>2000</v>
      </c>
      <c r="W111" s="109">
        <f t="shared" si="88"/>
        <v>54562.33333333333</v>
      </c>
      <c r="X111" s="60">
        <f t="shared" si="89"/>
        <v>0.02312687905892341</v>
      </c>
      <c r="Y111" s="59"/>
      <c r="Z111" s="105">
        <f t="shared" si="97"/>
        <v>0</v>
      </c>
      <c r="AA111" s="59"/>
      <c r="AB111" s="105">
        <f t="shared" si="98"/>
        <v>2543.6666666666642</v>
      </c>
      <c r="AC111" s="110">
        <f t="shared" si="99"/>
        <v>0.04889911313887318</v>
      </c>
      <c r="AD111" s="110"/>
      <c r="AE111" s="143" t="s">
        <v>73</v>
      </c>
      <c r="AF111" s="112" t="s">
        <v>90</v>
      </c>
      <c r="AG111" s="113"/>
      <c r="AH111" s="108">
        <v>2000</v>
      </c>
      <c r="AI111" s="109">
        <f t="shared" si="90"/>
        <v>57294</v>
      </c>
      <c r="AJ111" s="59"/>
      <c r="AK111" s="105">
        <f t="shared" si="91"/>
        <v>0</v>
      </c>
      <c r="AL111" s="59"/>
      <c r="AM111" s="105">
        <f t="shared" si="92"/>
        <v>2731.6666666666715</v>
      </c>
      <c r="AN111" s="110">
        <f t="shared" si="93"/>
        <v>0.05006506319988768</v>
      </c>
      <c r="AO111" s="59"/>
      <c r="AP111" s="105">
        <f aca="true" t="shared" si="105" ref="AP111:AP128">(AI111-D111)</f>
        <v>8080</v>
      </c>
      <c r="AQ111" s="110">
        <f aca="true" t="shared" si="106" ref="AQ111:AQ128">(AP111/D111)</f>
        <v>0.16418092412728086</v>
      </c>
      <c r="AR111" s="111" t="str">
        <f t="shared" si="100"/>
        <v> </v>
      </c>
      <c r="AS111" s="28"/>
      <c r="AT111" s="29">
        <f>(A111*AI113)</f>
        <v>0</v>
      </c>
    </row>
    <row r="112" spans="1:46" s="126" customFormat="1" ht="15.75" customHeight="1">
      <c r="A112" s="102">
        <v>0</v>
      </c>
      <c r="B112" s="40">
        <v>3</v>
      </c>
      <c r="C112" s="59"/>
      <c r="D112" s="104">
        <v>50401</v>
      </c>
      <c r="E112" s="60">
        <f t="shared" si="101"/>
        <v>0.04387274022317955</v>
      </c>
      <c r="F112" s="108"/>
      <c r="G112" s="105">
        <f t="shared" si="102"/>
        <v>0</v>
      </c>
      <c r="H112" s="59"/>
      <c r="I112" s="103">
        <v>4</v>
      </c>
      <c r="J112" s="107"/>
      <c r="K112" s="108">
        <v>2000</v>
      </c>
      <c r="L112" s="109">
        <f t="shared" si="94"/>
        <v>52663.333333333336</v>
      </c>
      <c r="M112" s="60">
        <f t="shared" si="95"/>
        <v>0.012392987132824107</v>
      </c>
      <c r="N112" s="59"/>
      <c r="O112" s="105">
        <f t="shared" si="103"/>
        <v>0</v>
      </c>
      <c r="P112" s="59"/>
      <c r="Q112" s="105">
        <f t="shared" si="104"/>
        <v>2262.3333333333358</v>
      </c>
      <c r="R112" s="110">
        <f t="shared" si="96"/>
        <v>0.04488667552892474</v>
      </c>
      <c r="S112" s="59"/>
      <c r="T112" s="103">
        <v>5</v>
      </c>
      <c r="U112" s="127"/>
      <c r="V112" s="108">
        <v>2000</v>
      </c>
      <c r="W112" s="109">
        <f t="shared" si="88"/>
        <v>54885.66666666667</v>
      </c>
      <c r="X112" s="60">
        <f t="shared" si="89"/>
        <v>0.005925944027320718</v>
      </c>
      <c r="Y112" s="59"/>
      <c r="Z112" s="105">
        <f t="shared" si="97"/>
        <v>0</v>
      </c>
      <c r="AA112" s="59"/>
      <c r="AB112" s="105">
        <f t="shared" si="98"/>
        <v>2222.3333333333358</v>
      </c>
      <c r="AC112" s="110">
        <f t="shared" si="99"/>
        <v>0.042198873346414374</v>
      </c>
      <c r="AD112" s="110"/>
      <c r="AE112" s="143" t="s">
        <v>73</v>
      </c>
      <c r="AF112" s="112" t="s">
        <v>90</v>
      </c>
      <c r="AG112" s="113"/>
      <c r="AH112" s="108">
        <v>2000</v>
      </c>
      <c r="AI112" s="109">
        <f t="shared" si="90"/>
        <v>57294</v>
      </c>
      <c r="AJ112" s="59"/>
      <c r="AK112" s="105">
        <f t="shared" si="91"/>
        <v>0</v>
      </c>
      <c r="AL112" s="59"/>
      <c r="AM112" s="105">
        <f t="shared" si="92"/>
        <v>2408.3333333333285</v>
      </c>
      <c r="AN112" s="110">
        <f t="shared" si="93"/>
        <v>0.04387909411686102</v>
      </c>
      <c r="AO112" s="59"/>
      <c r="AP112" s="105">
        <f t="shared" si="105"/>
        <v>6893</v>
      </c>
      <c r="AQ112" s="110">
        <f t="shared" si="106"/>
        <v>0.1367631594611218</v>
      </c>
      <c r="AR112" s="111" t="str">
        <f t="shared" si="100"/>
        <v> </v>
      </c>
      <c r="AS112" s="28"/>
      <c r="AT112" s="29">
        <f>(A112*AI113)</f>
        <v>0</v>
      </c>
    </row>
    <row r="113" spans="1:46" s="126" customFormat="1" ht="15.75" customHeight="1">
      <c r="A113" s="102">
        <v>0</v>
      </c>
      <c r="B113" s="40">
        <v>4</v>
      </c>
      <c r="C113" s="59"/>
      <c r="D113" s="104">
        <v>51938</v>
      </c>
      <c r="E113" s="60">
        <f t="shared" si="101"/>
        <v>0.031192630740987548</v>
      </c>
      <c r="F113" s="59"/>
      <c r="G113" s="105">
        <f t="shared" si="102"/>
        <v>0</v>
      </c>
      <c r="H113" s="59"/>
      <c r="I113" s="103">
        <v>5</v>
      </c>
      <c r="J113" s="107"/>
      <c r="K113" s="108">
        <v>2000</v>
      </c>
      <c r="L113" s="109">
        <f t="shared" si="94"/>
        <v>54063</v>
      </c>
      <c r="M113" s="60">
        <f t="shared" si="95"/>
        <v>0.026577631495664278</v>
      </c>
      <c r="N113" s="59"/>
      <c r="O113" s="105">
        <f t="shared" si="103"/>
        <v>0</v>
      </c>
      <c r="P113" s="59"/>
      <c r="Q113" s="105">
        <f t="shared" si="104"/>
        <v>2125</v>
      </c>
      <c r="R113" s="110">
        <f t="shared" si="96"/>
        <v>0.040914166891293464</v>
      </c>
      <c r="S113" s="59"/>
      <c r="T113" s="103">
        <v>6</v>
      </c>
      <c r="U113" s="127"/>
      <c r="V113" s="108">
        <v>2000</v>
      </c>
      <c r="W113" s="109">
        <f t="shared" si="88"/>
        <v>56147</v>
      </c>
      <c r="X113" s="60">
        <f t="shared" si="89"/>
        <v>0.02298110617829785</v>
      </c>
      <c r="Y113" s="59"/>
      <c r="Z113" s="105">
        <f t="shared" si="97"/>
        <v>0</v>
      </c>
      <c r="AA113" s="59"/>
      <c r="AB113" s="105">
        <f t="shared" si="98"/>
        <v>2084</v>
      </c>
      <c r="AC113" s="110">
        <f t="shared" si="99"/>
        <v>0.03854762036882896</v>
      </c>
      <c r="AD113" s="110"/>
      <c r="AE113" s="143" t="s">
        <v>72</v>
      </c>
      <c r="AF113" s="89" t="s">
        <v>91</v>
      </c>
      <c r="AG113" s="113"/>
      <c r="AH113" s="108">
        <v>2000</v>
      </c>
      <c r="AI113" s="109">
        <f t="shared" si="90"/>
        <v>58419</v>
      </c>
      <c r="AJ113" s="59"/>
      <c r="AK113" s="105">
        <f t="shared" si="91"/>
        <v>0</v>
      </c>
      <c r="AL113" s="59"/>
      <c r="AM113" s="105">
        <f t="shared" si="92"/>
        <v>2272</v>
      </c>
      <c r="AN113" s="110">
        <f t="shared" si="93"/>
        <v>0.04046520740199833</v>
      </c>
      <c r="AO113" s="59"/>
      <c r="AP113" s="105">
        <f t="shared" si="105"/>
        <v>6481</v>
      </c>
      <c r="AQ113" s="110">
        <f t="shared" si="106"/>
        <v>0.1247833955870461</v>
      </c>
      <c r="AR113" s="111" t="str">
        <f t="shared" si="100"/>
        <v> </v>
      </c>
      <c r="AS113" s="28"/>
      <c r="AT113" s="29">
        <f aca="true" t="shared" si="107" ref="AT113:AT127">(A113*AI114)</f>
        <v>0</v>
      </c>
    </row>
    <row r="114" spans="1:46" s="126" customFormat="1" ht="15.75" customHeight="1">
      <c r="A114" s="102">
        <v>0</v>
      </c>
      <c r="B114" s="40">
        <v>5</v>
      </c>
      <c r="C114" s="59"/>
      <c r="D114" s="104">
        <v>53529</v>
      </c>
      <c r="E114" s="60">
        <f t="shared" si="101"/>
        <v>0.03804767381406271</v>
      </c>
      <c r="F114" s="59"/>
      <c r="G114" s="105">
        <f t="shared" si="102"/>
        <v>0</v>
      </c>
      <c r="H114" s="59"/>
      <c r="I114" s="103">
        <v>6</v>
      </c>
      <c r="J114" s="107"/>
      <c r="K114" s="108">
        <v>2000</v>
      </c>
      <c r="L114" s="109">
        <f t="shared" si="94"/>
        <v>55803.666666666664</v>
      </c>
      <c r="M114" s="60">
        <f t="shared" si="95"/>
        <v>0.03219700472905074</v>
      </c>
      <c r="N114" s="59"/>
      <c r="O114" s="105">
        <f t="shared" si="103"/>
        <v>0</v>
      </c>
      <c r="P114" s="59"/>
      <c r="Q114" s="105">
        <f t="shared" si="104"/>
        <v>2274.6666666666642</v>
      </c>
      <c r="R114" s="110">
        <f t="shared" si="96"/>
        <v>0.0424940997714634</v>
      </c>
      <c r="S114" s="59"/>
      <c r="T114" s="103">
        <v>7</v>
      </c>
      <c r="U114" s="127"/>
      <c r="V114" s="108">
        <v>2000</v>
      </c>
      <c r="W114" s="109">
        <f t="shared" si="88"/>
        <v>58038.33333333333</v>
      </c>
      <c r="X114" s="60">
        <f t="shared" si="89"/>
        <v>0.03368538538716814</v>
      </c>
      <c r="Y114" s="59"/>
      <c r="Z114" s="105">
        <f t="shared" si="97"/>
        <v>0</v>
      </c>
      <c r="AA114" s="59"/>
      <c r="AB114" s="105">
        <f t="shared" si="98"/>
        <v>2234.6666666666642</v>
      </c>
      <c r="AC114" s="110">
        <f t="shared" si="99"/>
        <v>0.04004515832292976</v>
      </c>
      <c r="AD114" s="110"/>
      <c r="AE114" s="143" t="s">
        <v>74</v>
      </c>
      <c r="AF114" s="89" t="s">
        <v>53</v>
      </c>
      <c r="AG114" s="113"/>
      <c r="AH114" s="108">
        <v>2000</v>
      </c>
      <c r="AI114" s="109">
        <f t="shared" si="90"/>
        <v>60459</v>
      </c>
      <c r="AJ114" s="59"/>
      <c r="AK114" s="105">
        <f t="shared" si="91"/>
        <v>0</v>
      </c>
      <c r="AL114" s="59"/>
      <c r="AM114" s="105">
        <f t="shared" si="92"/>
        <v>2420.6666666666715</v>
      </c>
      <c r="AN114" s="110">
        <f t="shared" si="93"/>
        <v>0.04170806650776794</v>
      </c>
      <c r="AO114" s="59"/>
      <c r="AP114" s="105">
        <f t="shared" si="105"/>
        <v>6930</v>
      </c>
      <c r="AQ114" s="110">
        <f t="shared" si="106"/>
        <v>0.12946253432718713</v>
      </c>
      <c r="AR114" s="111" t="str">
        <f t="shared" si="100"/>
        <v> </v>
      </c>
      <c r="AS114" s="28"/>
      <c r="AT114" s="29">
        <f t="shared" si="107"/>
        <v>0</v>
      </c>
    </row>
    <row r="115" spans="1:46" s="126" customFormat="1" ht="15.75" customHeight="1">
      <c r="A115" s="102">
        <v>0</v>
      </c>
      <c r="B115" s="40">
        <v>6</v>
      </c>
      <c r="C115" s="59"/>
      <c r="D115" s="104">
        <v>55176</v>
      </c>
      <c r="E115" s="60">
        <f t="shared" si="101"/>
        <v>0.04120628946090332</v>
      </c>
      <c r="F115" s="59"/>
      <c r="G115" s="105">
        <f t="shared" si="102"/>
        <v>0</v>
      </c>
      <c r="H115" s="59"/>
      <c r="I115" s="103">
        <v>7</v>
      </c>
      <c r="J115" s="107"/>
      <c r="K115" s="108">
        <v>2000</v>
      </c>
      <c r="L115" s="109">
        <f t="shared" si="94"/>
        <v>57581.666666666664</v>
      </c>
      <c r="M115" s="60">
        <f t="shared" si="95"/>
        <v>0.031861705622689085</v>
      </c>
      <c r="N115" s="59"/>
      <c r="O115" s="105">
        <f t="shared" si="103"/>
        <v>0</v>
      </c>
      <c r="P115" s="59"/>
      <c r="Q115" s="105">
        <f t="shared" si="104"/>
        <v>2405.6666666666642</v>
      </c>
      <c r="R115" s="110">
        <f t="shared" si="96"/>
        <v>0.043599874341501095</v>
      </c>
      <c r="S115" s="59"/>
      <c r="T115" s="103">
        <v>8</v>
      </c>
      <c r="U115" s="127"/>
      <c r="V115" s="108">
        <v>2000</v>
      </c>
      <c r="W115" s="109">
        <f t="shared" si="88"/>
        <v>59946.33333333333</v>
      </c>
      <c r="X115" s="60">
        <f t="shared" si="89"/>
        <v>0.03287482411050169</v>
      </c>
      <c r="Y115" s="59"/>
      <c r="Z115" s="105">
        <f t="shared" si="97"/>
        <v>0</v>
      </c>
      <c r="AA115" s="59"/>
      <c r="AB115" s="105">
        <f t="shared" si="98"/>
        <v>2364.6666666666642</v>
      </c>
      <c r="AC115" s="110">
        <f t="shared" si="99"/>
        <v>0.0410663116153868</v>
      </c>
      <c r="AD115" s="110"/>
      <c r="AE115" s="143" t="s">
        <v>75</v>
      </c>
      <c r="AF115" s="89" t="s">
        <v>54</v>
      </c>
      <c r="AG115" s="113"/>
      <c r="AH115" s="108">
        <v>2000</v>
      </c>
      <c r="AI115" s="109">
        <f t="shared" si="90"/>
        <v>62499</v>
      </c>
      <c r="AJ115" s="59"/>
      <c r="AK115" s="105">
        <f t="shared" si="91"/>
        <v>0</v>
      </c>
      <c r="AL115" s="59"/>
      <c r="AM115" s="105">
        <f t="shared" si="92"/>
        <v>2552.6666666666715</v>
      </c>
      <c r="AN115" s="110">
        <f t="shared" si="93"/>
        <v>0.04258253215375984</v>
      </c>
      <c r="AO115" s="59"/>
      <c r="AP115" s="105">
        <f t="shared" si="105"/>
        <v>7323</v>
      </c>
      <c r="AQ115" s="110">
        <f t="shared" si="106"/>
        <v>0.13272074815137017</v>
      </c>
      <c r="AR115" s="111" t="str">
        <f t="shared" si="100"/>
        <v> </v>
      </c>
      <c r="AS115" s="28"/>
      <c r="AT115" s="29">
        <f t="shared" si="107"/>
        <v>0</v>
      </c>
    </row>
    <row r="116" spans="1:46" s="126" customFormat="1" ht="15.75" customHeight="1">
      <c r="A116" s="102">
        <v>0</v>
      </c>
      <c r="B116" s="40">
        <v>7</v>
      </c>
      <c r="C116" s="59"/>
      <c r="D116" s="104">
        <v>56880</v>
      </c>
      <c r="E116" s="60">
        <f t="shared" si="101"/>
        <v>0.04719910208008393</v>
      </c>
      <c r="F116" s="59"/>
      <c r="G116" s="105">
        <f t="shared" si="102"/>
        <v>0</v>
      </c>
      <c r="H116" s="59"/>
      <c r="I116" s="103">
        <v>8</v>
      </c>
      <c r="J116" s="107"/>
      <c r="K116" s="108">
        <v>2000</v>
      </c>
      <c r="L116" s="109">
        <f t="shared" si="94"/>
        <v>59397.666666666664</v>
      </c>
      <c r="M116" s="60">
        <f t="shared" si="95"/>
        <v>0.031537815855741114</v>
      </c>
      <c r="N116" s="59"/>
      <c r="O116" s="105">
        <f t="shared" si="103"/>
        <v>0</v>
      </c>
      <c r="P116" s="59"/>
      <c r="Q116" s="105">
        <f t="shared" si="104"/>
        <v>2517.6666666666642</v>
      </c>
      <c r="R116" s="110">
        <f t="shared" si="96"/>
        <v>0.044262775433661465</v>
      </c>
      <c r="S116" s="59"/>
      <c r="T116" s="103">
        <v>9</v>
      </c>
      <c r="U116" s="127"/>
      <c r="V116" s="108">
        <v>2000</v>
      </c>
      <c r="W116" s="109">
        <f t="shared" si="88"/>
        <v>61875.33333333333</v>
      </c>
      <c r="X116" s="60">
        <f t="shared" si="89"/>
        <v>0.03217878213290781</v>
      </c>
      <c r="Y116" s="59"/>
      <c r="Z116" s="105">
        <f t="shared" si="97"/>
        <v>0</v>
      </c>
      <c r="AA116" s="59"/>
      <c r="AB116" s="105">
        <f t="shared" si="98"/>
        <v>2477.6666666666642</v>
      </c>
      <c r="AC116" s="110">
        <f t="shared" si="99"/>
        <v>0.04171319861049532</v>
      </c>
      <c r="AD116" s="110"/>
      <c r="AE116" s="143" t="s">
        <v>76</v>
      </c>
      <c r="AF116" s="89" t="s">
        <v>55</v>
      </c>
      <c r="AG116" s="113"/>
      <c r="AH116" s="108">
        <v>2000</v>
      </c>
      <c r="AI116" s="109">
        <f t="shared" si="90"/>
        <v>64539</v>
      </c>
      <c r="AJ116" s="59"/>
      <c r="AK116" s="105">
        <f t="shared" si="91"/>
        <v>0</v>
      </c>
      <c r="AL116" s="59"/>
      <c r="AM116" s="105">
        <f t="shared" si="92"/>
        <v>2663.6666666666715</v>
      </c>
      <c r="AN116" s="110">
        <f t="shared" si="93"/>
        <v>0.04304892633575046</v>
      </c>
      <c r="AO116" s="59"/>
      <c r="AP116" s="105">
        <f t="shared" si="105"/>
        <v>7659</v>
      </c>
      <c r="AQ116" s="110">
        <f t="shared" si="106"/>
        <v>0.1346518987341772</v>
      </c>
      <c r="AR116" s="111" t="str">
        <f t="shared" si="100"/>
        <v> </v>
      </c>
      <c r="AS116" s="28"/>
      <c r="AT116" s="29">
        <f t="shared" si="107"/>
        <v>0</v>
      </c>
    </row>
    <row r="117" spans="1:46" s="126" customFormat="1" ht="15.75" customHeight="1">
      <c r="A117" s="102">
        <v>0</v>
      </c>
      <c r="B117" s="40">
        <v>8</v>
      </c>
      <c r="C117" s="59"/>
      <c r="D117" s="104">
        <v>58966</v>
      </c>
      <c r="E117" s="60">
        <f t="shared" si="101"/>
        <v>0.03173675199398662</v>
      </c>
      <c r="F117" s="59"/>
      <c r="G117" s="105">
        <f t="shared" si="102"/>
        <v>0</v>
      </c>
      <c r="H117" s="59"/>
      <c r="I117" s="103">
        <v>9</v>
      </c>
      <c r="J117" s="107"/>
      <c r="K117" s="108">
        <v>2000</v>
      </c>
      <c r="L117" s="109">
        <f t="shared" si="94"/>
        <v>61468.333333333336</v>
      </c>
      <c r="M117" s="60">
        <f t="shared" si="95"/>
        <v>0.03486107759564083</v>
      </c>
      <c r="N117" s="59"/>
      <c r="O117" s="105">
        <f t="shared" si="103"/>
        <v>0</v>
      </c>
      <c r="P117" s="59"/>
      <c r="Q117" s="105">
        <f t="shared" si="104"/>
        <v>2502.3333333333358</v>
      </c>
      <c r="R117" s="110">
        <f t="shared" si="96"/>
        <v>0.042436884532329404</v>
      </c>
      <c r="S117" s="59"/>
      <c r="T117" s="103">
        <v>10</v>
      </c>
      <c r="U117" s="127"/>
      <c r="V117" s="108">
        <v>2000</v>
      </c>
      <c r="W117" s="109">
        <f t="shared" si="88"/>
        <v>63929.66666666667</v>
      </c>
      <c r="X117" s="60">
        <f t="shared" si="89"/>
        <v>0.033201167939836074</v>
      </c>
      <c r="Y117" s="59"/>
      <c r="Z117" s="105">
        <f t="shared" si="97"/>
        <v>0</v>
      </c>
      <c r="AA117" s="59"/>
      <c r="AB117" s="105">
        <f t="shared" si="98"/>
        <v>2461.3333333333358</v>
      </c>
      <c r="AC117" s="110">
        <f t="shared" si="99"/>
        <v>0.04004229820232644</v>
      </c>
      <c r="AD117" s="110"/>
      <c r="AE117" s="143" t="s">
        <v>77</v>
      </c>
      <c r="AF117" s="89" t="s">
        <v>56</v>
      </c>
      <c r="AG117" s="113"/>
      <c r="AH117" s="108">
        <v>2000</v>
      </c>
      <c r="AI117" s="109">
        <f t="shared" si="90"/>
        <v>66579</v>
      </c>
      <c r="AJ117" s="59"/>
      <c r="AK117" s="105">
        <f t="shared" si="91"/>
        <v>0</v>
      </c>
      <c r="AL117" s="59"/>
      <c r="AM117" s="105">
        <f t="shared" si="92"/>
        <v>2649.3333333333285</v>
      </c>
      <c r="AN117" s="110">
        <f t="shared" si="93"/>
        <v>0.04144137567847992</v>
      </c>
      <c r="AO117" s="59"/>
      <c r="AP117" s="105">
        <f t="shared" si="105"/>
        <v>7613</v>
      </c>
      <c r="AQ117" s="110">
        <f t="shared" si="106"/>
        <v>0.12910829969813112</v>
      </c>
      <c r="AR117" s="111" t="str">
        <f t="shared" si="100"/>
        <v> </v>
      </c>
      <c r="AS117" s="28"/>
      <c r="AT117" s="29">
        <f t="shared" si="107"/>
        <v>0</v>
      </c>
    </row>
    <row r="118" spans="1:46" s="126" customFormat="1" ht="15.75" customHeight="1">
      <c r="A118" s="102">
        <v>0</v>
      </c>
      <c r="B118" s="40">
        <v>9</v>
      </c>
      <c r="C118" s="59"/>
      <c r="D118" s="104">
        <v>61553</v>
      </c>
      <c r="E118" s="60">
        <f>(D128/D123)-1</f>
        <v>0.1646496944185858</v>
      </c>
      <c r="F118" s="59"/>
      <c r="G118" s="105">
        <f t="shared" si="102"/>
        <v>0</v>
      </c>
      <c r="H118" s="59"/>
      <c r="I118" s="103">
        <v>10</v>
      </c>
      <c r="J118" s="107"/>
      <c r="K118" s="108">
        <v>2000</v>
      </c>
      <c r="L118" s="109">
        <f t="shared" si="94"/>
        <v>63728.666666666664</v>
      </c>
      <c r="M118" s="60">
        <f t="shared" si="95"/>
        <v>0.03677232179170842</v>
      </c>
      <c r="N118" s="59"/>
      <c r="O118" s="105">
        <f t="shared" si="103"/>
        <v>0</v>
      </c>
      <c r="P118" s="59"/>
      <c r="Q118" s="105">
        <f t="shared" si="104"/>
        <v>2175.6666666666642</v>
      </c>
      <c r="R118" s="110">
        <f t="shared" si="96"/>
        <v>0.03534623278583764</v>
      </c>
      <c r="S118" s="59"/>
      <c r="T118" s="103">
        <v>11</v>
      </c>
      <c r="U118" s="127"/>
      <c r="V118" s="108">
        <v>2000</v>
      </c>
      <c r="W118" s="109">
        <f t="shared" si="88"/>
        <v>66080.33333333333</v>
      </c>
      <c r="X118" s="60">
        <f t="shared" si="89"/>
        <v>0.03364113687437742</v>
      </c>
      <c r="Y118" s="59"/>
      <c r="Z118" s="105">
        <f t="shared" si="97"/>
        <v>0</v>
      </c>
      <c r="AA118" s="59"/>
      <c r="AB118" s="105">
        <f t="shared" si="98"/>
        <v>2351.6666666666642</v>
      </c>
      <c r="AC118" s="110">
        <f t="shared" si="99"/>
        <v>0.03690123753831344</v>
      </c>
      <c r="AD118" s="110"/>
      <c r="AE118" s="143" t="s">
        <v>78</v>
      </c>
      <c r="AF118" s="89" t="s">
        <v>57</v>
      </c>
      <c r="AG118" s="113"/>
      <c r="AH118" s="108">
        <v>2000</v>
      </c>
      <c r="AI118" s="109">
        <f t="shared" si="90"/>
        <v>68618</v>
      </c>
      <c r="AJ118" s="59"/>
      <c r="AK118" s="105">
        <f t="shared" si="91"/>
        <v>0</v>
      </c>
      <c r="AL118" s="59"/>
      <c r="AM118" s="105">
        <f t="shared" si="92"/>
        <v>2537.6666666666715</v>
      </c>
      <c r="AN118" s="110">
        <f t="shared" si="93"/>
        <v>0.03840275220564875</v>
      </c>
      <c r="AO118" s="59"/>
      <c r="AP118" s="105">
        <f t="shared" si="105"/>
        <v>7065</v>
      </c>
      <c r="AQ118" s="110">
        <f t="shared" si="106"/>
        <v>0.11477913342972723</v>
      </c>
      <c r="AR118" s="111" t="str">
        <f t="shared" si="100"/>
        <v> </v>
      </c>
      <c r="AS118" s="28"/>
      <c r="AT118" s="29">
        <f t="shared" si="107"/>
        <v>0</v>
      </c>
    </row>
    <row r="119" spans="1:46" s="126" customFormat="1" ht="15.75" customHeight="1">
      <c r="A119" s="102">
        <v>0</v>
      </c>
      <c r="B119" s="40">
        <v>10</v>
      </c>
      <c r="C119" s="59"/>
      <c r="D119" s="104">
        <v>63473</v>
      </c>
      <c r="E119" s="60" t="e">
        <f>(#REF!/D128)-1</f>
        <v>#REF!</v>
      </c>
      <c r="F119" s="59"/>
      <c r="G119" s="105">
        <f t="shared" si="102"/>
        <v>0</v>
      </c>
      <c r="H119" s="59"/>
      <c r="I119" s="103">
        <v>11</v>
      </c>
      <c r="J119" s="107"/>
      <c r="K119" s="108">
        <v>2000</v>
      </c>
      <c r="L119" s="109">
        <f t="shared" si="94"/>
        <v>65862</v>
      </c>
      <c r="M119" s="60">
        <f t="shared" si="95"/>
        <v>0.03347525446423916</v>
      </c>
      <c r="N119" s="59"/>
      <c r="O119" s="105">
        <f t="shared" si="103"/>
        <v>0</v>
      </c>
      <c r="P119" s="59"/>
      <c r="Q119" s="105">
        <f t="shared" si="104"/>
        <v>2389</v>
      </c>
      <c r="R119" s="110">
        <f t="shared" si="96"/>
        <v>0.037638050824760134</v>
      </c>
      <c r="S119" s="59"/>
      <c r="T119" s="103">
        <v>12</v>
      </c>
      <c r="U119" s="127"/>
      <c r="V119" s="108">
        <v>2000</v>
      </c>
      <c r="W119" s="109">
        <f t="shared" si="88"/>
        <v>68425</v>
      </c>
      <c r="X119" s="60">
        <f t="shared" si="89"/>
        <v>0.035482064759560394</v>
      </c>
      <c r="Y119" s="59"/>
      <c r="Z119" s="105">
        <f t="shared" si="97"/>
        <v>0</v>
      </c>
      <c r="AA119" s="59"/>
      <c r="AB119" s="105">
        <f t="shared" si="98"/>
        <v>2563</v>
      </c>
      <c r="AC119" s="110">
        <f t="shared" si="99"/>
        <v>0.03891470043424129</v>
      </c>
      <c r="AD119" s="110"/>
      <c r="AE119" s="143" t="s">
        <v>79</v>
      </c>
      <c r="AF119" s="89" t="s">
        <v>58</v>
      </c>
      <c r="AG119" s="113"/>
      <c r="AH119" s="108">
        <v>2000</v>
      </c>
      <c r="AI119" s="109">
        <f t="shared" si="90"/>
        <v>71176</v>
      </c>
      <c r="AJ119" s="59"/>
      <c r="AK119" s="105">
        <f t="shared" si="91"/>
        <v>0</v>
      </c>
      <c r="AL119" s="59"/>
      <c r="AM119" s="105">
        <f t="shared" si="92"/>
        <v>2751</v>
      </c>
      <c r="AN119" s="110">
        <f t="shared" si="93"/>
        <v>0.04020460358056266</v>
      </c>
      <c r="AO119" s="59"/>
      <c r="AP119" s="105">
        <f t="shared" si="105"/>
        <v>7703</v>
      </c>
      <c r="AQ119" s="110">
        <f t="shared" si="106"/>
        <v>0.12135868794605581</v>
      </c>
      <c r="AR119" s="111" t="str">
        <f t="shared" si="100"/>
        <v> </v>
      </c>
      <c r="AS119" s="28"/>
      <c r="AT119" s="29">
        <f t="shared" si="107"/>
        <v>0</v>
      </c>
    </row>
    <row r="120" spans="1:46" s="126" customFormat="1" ht="15.75" customHeight="1">
      <c r="A120" s="102">
        <v>0</v>
      </c>
      <c r="B120" s="40">
        <v>11</v>
      </c>
      <c r="C120" s="59"/>
      <c r="D120" s="104">
        <v>65888</v>
      </c>
      <c r="E120" s="60" t="e">
        <f>(#REF!/#REF!)-1</f>
        <v>#REF!</v>
      </c>
      <c r="F120" s="59"/>
      <c r="G120" s="105">
        <f t="shared" si="102"/>
        <v>0</v>
      </c>
      <c r="H120" s="59"/>
      <c r="I120" s="103">
        <v>12</v>
      </c>
      <c r="J120" s="107"/>
      <c r="K120" s="108">
        <v>2000</v>
      </c>
      <c r="L120" s="109">
        <f t="shared" si="94"/>
        <v>68324</v>
      </c>
      <c r="M120" s="60">
        <f t="shared" si="95"/>
        <v>0.03738119097506898</v>
      </c>
      <c r="N120" s="59"/>
      <c r="O120" s="105">
        <f t="shared" si="103"/>
        <v>0</v>
      </c>
      <c r="P120" s="59"/>
      <c r="Q120" s="105">
        <f t="shared" si="104"/>
        <v>2436</v>
      </c>
      <c r="R120" s="110">
        <f t="shared" si="96"/>
        <v>0.03697183098591549</v>
      </c>
      <c r="S120" s="59"/>
      <c r="T120" s="103">
        <v>13</v>
      </c>
      <c r="U120" s="127"/>
      <c r="V120" s="108">
        <v>2000</v>
      </c>
      <c r="W120" s="109">
        <f t="shared" si="88"/>
        <v>70935</v>
      </c>
      <c r="X120" s="60">
        <f t="shared" si="89"/>
        <v>0.03668249908659105</v>
      </c>
      <c r="Y120" s="59"/>
      <c r="Z120" s="105">
        <f t="shared" si="97"/>
        <v>0</v>
      </c>
      <c r="AA120" s="59"/>
      <c r="AB120" s="105">
        <f t="shared" si="98"/>
        <v>2611</v>
      </c>
      <c r="AC120" s="110">
        <f t="shared" si="99"/>
        <v>0.038214975703998594</v>
      </c>
      <c r="AD120" s="110"/>
      <c r="AE120" s="143" t="s">
        <v>80</v>
      </c>
      <c r="AF120" s="89" t="s">
        <v>59</v>
      </c>
      <c r="AG120" s="113"/>
      <c r="AH120" s="108">
        <v>2000</v>
      </c>
      <c r="AI120" s="109">
        <f t="shared" si="90"/>
        <v>73732</v>
      </c>
      <c r="AJ120" s="59"/>
      <c r="AK120" s="105">
        <f t="shared" si="91"/>
        <v>0</v>
      </c>
      <c r="AL120" s="59"/>
      <c r="AM120" s="105">
        <f t="shared" si="92"/>
        <v>2797</v>
      </c>
      <c r="AN120" s="110">
        <f t="shared" si="93"/>
        <v>0.03943046450976246</v>
      </c>
      <c r="AO120" s="59"/>
      <c r="AP120" s="105">
        <f t="shared" si="105"/>
        <v>7844</v>
      </c>
      <c r="AQ120" s="110">
        <f t="shared" si="106"/>
        <v>0.11905050995628946</v>
      </c>
      <c r="AR120" s="111" t="str">
        <f t="shared" si="100"/>
        <v> </v>
      </c>
      <c r="AS120" s="28"/>
      <c r="AT120" s="29">
        <f t="shared" si="107"/>
        <v>0</v>
      </c>
    </row>
    <row r="121" spans="1:46" s="126" customFormat="1" ht="15.75" customHeight="1">
      <c r="A121" s="102">
        <v>0</v>
      </c>
      <c r="B121" s="40">
        <v>12</v>
      </c>
      <c r="C121" s="59"/>
      <c r="D121" s="104">
        <v>68603</v>
      </c>
      <c r="E121" s="60" t="e">
        <f>(#REF!/#REF!)-1</f>
        <v>#REF!</v>
      </c>
      <c r="F121" s="59"/>
      <c r="G121" s="105">
        <f t="shared" si="102"/>
        <v>0</v>
      </c>
      <c r="H121" s="59"/>
      <c r="I121" s="103">
        <v>13</v>
      </c>
      <c r="J121" s="107"/>
      <c r="K121" s="108">
        <v>2000</v>
      </c>
      <c r="L121" s="109">
        <f t="shared" si="94"/>
        <v>70986.33333333334</v>
      </c>
      <c r="M121" s="60">
        <f t="shared" si="95"/>
        <v>0.03896629783580208</v>
      </c>
      <c r="N121" s="59"/>
      <c r="O121" s="105">
        <f t="shared" si="103"/>
        <v>0</v>
      </c>
      <c r="P121" s="59"/>
      <c r="Q121" s="105">
        <f t="shared" si="104"/>
        <v>2383.333333333343</v>
      </c>
      <c r="R121" s="110">
        <f t="shared" si="96"/>
        <v>0.034740949132448184</v>
      </c>
      <c r="S121" s="59"/>
      <c r="T121" s="103">
        <v>14</v>
      </c>
      <c r="U121" s="127"/>
      <c r="V121" s="108">
        <v>2000</v>
      </c>
      <c r="W121" s="109">
        <f t="shared" si="88"/>
        <v>73544.66666666667</v>
      </c>
      <c r="X121" s="60">
        <f t="shared" si="89"/>
        <v>0.03678954911773702</v>
      </c>
      <c r="Y121" s="59"/>
      <c r="Z121" s="105">
        <f t="shared" si="97"/>
        <v>0</v>
      </c>
      <c r="AA121" s="59"/>
      <c r="AB121" s="105">
        <f t="shared" si="98"/>
        <v>2558.3333333333285</v>
      </c>
      <c r="AC121" s="110">
        <f t="shared" si="99"/>
        <v>0.03603980108847236</v>
      </c>
      <c r="AD121" s="110"/>
      <c r="AE121" s="143" t="s">
        <v>81</v>
      </c>
      <c r="AF121" s="89" t="s">
        <v>60</v>
      </c>
      <c r="AG121" s="113"/>
      <c r="AH121" s="108">
        <v>2000</v>
      </c>
      <c r="AI121" s="109">
        <f t="shared" si="90"/>
        <v>76290</v>
      </c>
      <c r="AJ121" s="59"/>
      <c r="AK121" s="105">
        <f t="shared" si="91"/>
        <v>0</v>
      </c>
      <c r="AL121" s="59"/>
      <c r="AM121" s="105">
        <f t="shared" si="92"/>
        <v>2745.3333333333285</v>
      </c>
      <c r="AN121" s="110">
        <f t="shared" si="93"/>
        <v>0.03732878885393903</v>
      </c>
      <c r="AO121" s="59"/>
      <c r="AP121" s="105">
        <f t="shared" si="105"/>
        <v>7687</v>
      </c>
      <c r="AQ121" s="110">
        <f t="shared" si="106"/>
        <v>0.11205049341865517</v>
      </c>
      <c r="AR121" s="111" t="str">
        <f t="shared" si="100"/>
        <v> </v>
      </c>
      <c r="AS121" s="28"/>
      <c r="AT121" s="29">
        <f t="shared" si="107"/>
        <v>0</v>
      </c>
    </row>
    <row r="122" spans="1:46" s="126" customFormat="1" ht="15.75" customHeight="1">
      <c r="A122" s="102">
        <v>0</v>
      </c>
      <c r="B122" s="40">
        <v>13</v>
      </c>
      <c r="C122" s="59"/>
      <c r="D122" s="104">
        <v>71841</v>
      </c>
      <c r="E122" s="60"/>
      <c r="F122" s="59"/>
      <c r="G122" s="105">
        <f t="shared" si="102"/>
        <v>0</v>
      </c>
      <c r="H122" s="59"/>
      <c r="I122" s="103">
        <v>14</v>
      </c>
      <c r="J122" s="107"/>
      <c r="K122" s="108">
        <v>2000</v>
      </c>
      <c r="L122" s="109">
        <f t="shared" si="94"/>
        <v>73997.33333333333</v>
      </c>
      <c r="M122" s="60"/>
      <c r="N122" s="59"/>
      <c r="O122" s="105">
        <f t="shared" si="103"/>
        <v>0</v>
      </c>
      <c r="P122" s="59"/>
      <c r="Q122" s="105">
        <f t="shared" si="104"/>
        <v>2156.3333333333285</v>
      </c>
      <c r="R122" s="110">
        <f t="shared" si="96"/>
        <v>0.03001535798963445</v>
      </c>
      <c r="S122" s="59"/>
      <c r="T122" s="103">
        <v>15</v>
      </c>
      <c r="U122" s="127"/>
      <c r="V122" s="108">
        <v>2000</v>
      </c>
      <c r="W122" s="109">
        <f t="shared" si="88"/>
        <v>76328.66666666666</v>
      </c>
      <c r="X122" s="60"/>
      <c r="Y122" s="59"/>
      <c r="Z122" s="105">
        <f t="shared" si="97"/>
        <v>0</v>
      </c>
      <c r="AA122" s="59"/>
      <c r="AB122" s="105">
        <f t="shared" si="98"/>
        <v>2331.3333333333285</v>
      </c>
      <c r="AC122" s="110">
        <f t="shared" si="99"/>
        <v>0.03150563984287716</v>
      </c>
      <c r="AD122" s="110"/>
      <c r="AE122" s="143" t="s">
        <v>82</v>
      </c>
      <c r="AF122" s="89" t="s">
        <v>61</v>
      </c>
      <c r="AG122" s="113"/>
      <c r="AH122" s="108">
        <v>2000</v>
      </c>
      <c r="AI122" s="109">
        <f t="shared" si="90"/>
        <v>78847</v>
      </c>
      <c r="AJ122" s="59"/>
      <c r="AK122" s="105">
        <f t="shared" si="91"/>
        <v>0</v>
      </c>
      <c r="AL122" s="59"/>
      <c r="AM122" s="105">
        <f t="shared" si="92"/>
        <v>2518.333333333343</v>
      </c>
      <c r="AN122" s="110">
        <f t="shared" si="93"/>
        <v>0.03299328343217502</v>
      </c>
      <c r="AO122" s="59"/>
      <c r="AP122" s="105">
        <f t="shared" si="105"/>
        <v>7006</v>
      </c>
      <c r="AQ122" s="110">
        <f t="shared" si="106"/>
        <v>0.09752091424117147</v>
      </c>
      <c r="AR122" s="111" t="str">
        <f t="shared" si="100"/>
        <v> </v>
      </c>
      <c r="AS122" s="28"/>
      <c r="AT122" s="29">
        <f t="shared" si="107"/>
        <v>0</v>
      </c>
    </row>
    <row r="123" spans="1:46" s="126" customFormat="1" ht="15.75" customHeight="1">
      <c r="A123" s="102">
        <v>0</v>
      </c>
      <c r="B123" s="40">
        <v>14</v>
      </c>
      <c r="C123" s="59"/>
      <c r="D123" s="104">
        <v>74121</v>
      </c>
      <c r="E123" s="60"/>
      <c r="F123" s="59"/>
      <c r="G123" s="105">
        <f t="shared" si="102"/>
        <v>0</v>
      </c>
      <c r="H123" s="59"/>
      <c r="I123" s="103">
        <v>15</v>
      </c>
      <c r="J123" s="107"/>
      <c r="K123" s="108">
        <v>2000</v>
      </c>
      <c r="L123" s="109">
        <f t="shared" si="94"/>
        <v>76369.66666666667</v>
      </c>
      <c r="M123" s="60"/>
      <c r="N123" s="59"/>
      <c r="O123" s="105">
        <f t="shared" si="103"/>
        <v>0</v>
      </c>
      <c r="P123" s="59"/>
      <c r="Q123" s="105">
        <f t="shared" si="104"/>
        <v>2248.6666666666715</v>
      </c>
      <c r="R123" s="110">
        <f t="shared" si="96"/>
        <v>0.030337781015726602</v>
      </c>
      <c r="S123" s="59"/>
      <c r="T123" s="103">
        <v>16</v>
      </c>
      <c r="U123" s="127"/>
      <c r="V123" s="108">
        <v>2000</v>
      </c>
      <c r="W123" s="109">
        <f t="shared" si="88"/>
        <v>78793.33333333334</v>
      </c>
      <c r="X123" s="60"/>
      <c r="Y123" s="59"/>
      <c r="Z123" s="105">
        <f t="shared" si="97"/>
        <v>0</v>
      </c>
      <c r="AA123" s="59"/>
      <c r="AB123" s="105">
        <f t="shared" si="98"/>
        <v>2423.6666666666715</v>
      </c>
      <c r="AC123" s="110">
        <f t="shared" si="99"/>
        <v>0.03173598592809542</v>
      </c>
      <c r="AD123" s="110"/>
      <c r="AE123" s="143" t="s">
        <v>89</v>
      </c>
      <c r="AF123" s="89" t="s">
        <v>62</v>
      </c>
      <c r="AG123" s="113"/>
      <c r="AH123" s="108">
        <v>2000</v>
      </c>
      <c r="AI123" s="109">
        <f t="shared" si="90"/>
        <v>81404</v>
      </c>
      <c r="AJ123" s="59"/>
      <c r="AK123" s="105">
        <f t="shared" si="91"/>
        <v>0</v>
      </c>
      <c r="AL123" s="59"/>
      <c r="AM123" s="105">
        <f t="shared" si="92"/>
        <v>2610.666666666657</v>
      </c>
      <c r="AN123" s="110">
        <f t="shared" si="93"/>
        <v>0.033133090786022376</v>
      </c>
      <c r="AO123" s="59"/>
      <c r="AP123" s="105">
        <f t="shared" si="105"/>
        <v>7283</v>
      </c>
      <c r="AQ123" s="110">
        <f t="shared" si="106"/>
        <v>0.09825825339647333</v>
      </c>
      <c r="AR123" s="111" t="str">
        <f t="shared" si="100"/>
        <v> </v>
      </c>
      <c r="AS123" s="28"/>
      <c r="AT123" s="29">
        <f t="shared" si="107"/>
        <v>0</v>
      </c>
    </row>
    <row r="124" spans="1:46" s="126" customFormat="1" ht="15.75" customHeight="1">
      <c r="A124" s="102"/>
      <c r="B124" s="40"/>
      <c r="C124" s="59"/>
      <c r="D124" s="104"/>
      <c r="E124" s="60"/>
      <c r="F124" s="59"/>
      <c r="G124" s="105"/>
      <c r="H124" s="59"/>
      <c r="I124" s="103"/>
      <c r="J124" s="107"/>
      <c r="K124" s="108">
        <v>2000</v>
      </c>
      <c r="L124" s="109"/>
      <c r="M124" s="60"/>
      <c r="N124" s="59"/>
      <c r="O124" s="105"/>
      <c r="P124" s="59"/>
      <c r="Q124" s="105"/>
      <c r="R124" s="110"/>
      <c r="S124" s="59"/>
      <c r="T124" s="112" t="s">
        <v>89</v>
      </c>
      <c r="U124" s="127"/>
      <c r="V124" s="108">
        <v>2000</v>
      </c>
      <c r="W124" s="109">
        <f t="shared" si="88"/>
        <v>80981</v>
      </c>
      <c r="X124" s="60"/>
      <c r="Y124" s="59"/>
      <c r="Z124" s="105">
        <f t="shared" si="97"/>
        <v>0</v>
      </c>
      <c r="AA124" s="59"/>
      <c r="AB124" s="105"/>
      <c r="AC124" s="110"/>
      <c r="AD124" s="110"/>
      <c r="AE124" s="143" t="s">
        <v>83</v>
      </c>
      <c r="AF124" s="89" t="s">
        <v>63</v>
      </c>
      <c r="AG124" s="113"/>
      <c r="AH124" s="108">
        <v>2000</v>
      </c>
      <c r="AI124" s="109">
        <f t="shared" si="90"/>
        <v>83961</v>
      </c>
      <c r="AJ124" s="59"/>
      <c r="AK124" s="105">
        <f>(A124*AI124)</f>
        <v>0</v>
      </c>
      <c r="AL124" s="59"/>
      <c r="AM124" s="105">
        <f>(AI124-W124)</f>
        <v>2980</v>
      </c>
      <c r="AN124" s="110">
        <f>(AM124/W124)</f>
        <v>0.03679875526358035</v>
      </c>
      <c r="AO124" s="59"/>
      <c r="AP124" s="105"/>
      <c r="AQ124" s="110"/>
      <c r="AR124" s="111" t="str">
        <f t="shared" si="100"/>
        <v> </v>
      </c>
      <c r="AS124" s="28"/>
      <c r="AT124" s="29">
        <f t="shared" si="107"/>
        <v>0</v>
      </c>
    </row>
    <row r="125" spans="1:46" s="126" customFormat="1" ht="15.75" customHeight="1">
      <c r="A125" s="102">
        <v>0</v>
      </c>
      <c r="B125" s="40">
        <v>15</v>
      </c>
      <c r="C125" s="59"/>
      <c r="D125" s="104">
        <v>77016</v>
      </c>
      <c r="E125" s="60"/>
      <c r="F125" s="59"/>
      <c r="G125" s="105">
        <f t="shared" si="102"/>
        <v>0</v>
      </c>
      <c r="H125" s="59"/>
      <c r="I125" s="103">
        <v>16</v>
      </c>
      <c r="J125" s="107"/>
      <c r="K125" s="108">
        <v>2000</v>
      </c>
      <c r="L125" s="109">
        <f>L102+K125</f>
        <v>80004.33333333333</v>
      </c>
      <c r="M125" s="60"/>
      <c r="N125" s="59"/>
      <c r="O125" s="105">
        <f t="shared" si="103"/>
        <v>0</v>
      </c>
      <c r="P125" s="59"/>
      <c r="Q125" s="105">
        <f t="shared" si="104"/>
        <v>2988.3333333333285</v>
      </c>
      <c r="R125" s="110">
        <f t="shared" si="96"/>
        <v>0.038801461168242034</v>
      </c>
      <c r="S125" s="59"/>
      <c r="T125" s="103">
        <v>17</v>
      </c>
      <c r="U125" s="127"/>
      <c r="V125" s="108">
        <v>2000</v>
      </c>
      <c r="W125" s="109">
        <f t="shared" si="88"/>
        <v>83167.66666666666</v>
      </c>
      <c r="X125" s="60"/>
      <c r="Y125" s="59"/>
      <c r="Z125" s="105">
        <f t="shared" si="97"/>
        <v>0</v>
      </c>
      <c r="AA125" s="59"/>
      <c r="AB125" s="105">
        <f t="shared" si="98"/>
        <v>3163.3333333333285</v>
      </c>
      <c r="AC125" s="110">
        <f t="shared" si="99"/>
        <v>0.039539524942398895</v>
      </c>
      <c r="AD125" s="110"/>
      <c r="AE125" s="143" t="s">
        <v>84</v>
      </c>
      <c r="AF125" s="89" t="s">
        <v>64</v>
      </c>
      <c r="AG125" s="113"/>
      <c r="AH125" s="108">
        <v>2000</v>
      </c>
      <c r="AI125" s="109">
        <f t="shared" si="90"/>
        <v>86518</v>
      </c>
      <c r="AJ125" s="59"/>
      <c r="AK125" s="105">
        <f t="shared" si="91"/>
        <v>0</v>
      </c>
      <c r="AL125" s="59"/>
      <c r="AM125" s="105">
        <f t="shared" si="92"/>
        <v>3350.333333333343</v>
      </c>
      <c r="AN125" s="110">
        <f t="shared" si="93"/>
        <v>0.040284084760504005</v>
      </c>
      <c r="AO125" s="59"/>
      <c r="AP125" s="105">
        <f t="shared" si="105"/>
        <v>9502</v>
      </c>
      <c r="AQ125" s="110">
        <f t="shared" si="106"/>
        <v>0.12337696063155708</v>
      </c>
      <c r="AR125" s="111" t="str">
        <f t="shared" si="100"/>
        <v> </v>
      </c>
      <c r="AS125" s="28"/>
      <c r="AT125" s="29">
        <f t="shared" si="107"/>
        <v>0</v>
      </c>
    </row>
    <row r="126" spans="1:46" s="126" customFormat="1" ht="15.75" customHeight="1">
      <c r="A126" s="102">
        <v>0</v>
      </c>
      <c r="B126" s="40">
        <v>16</v>
      </c>
      <c r="C126" s="59"/>
      <c r="D126" s="104">
        <v>80013</v>
      </c>
      <c r="E126" s="60"/>
      <c r="F126" s="59"/>
      <c r="G126" s="105">
        <f t="shared" si="102"/>
        <v>0</v>
      </c>
      <c r="H126" s="59"/>
      <c r="I126" s="103">
        <v>17</v>
      </c>
      <c r="J126" s="107"/>
      <c r="K126" s="108">
        <v>2000</v>
      </c>
      <c r="L126" s="109">
        <f>L103+K126</f>
        <v>82974.66666666667</v>
      </c>
      <c r="M126" s="60"/>
      <c r="N126" s="59"/>
      <c r="O126" s="105">
        <f t="shared" si="103"/>
        <v>0</v>
      </c>
      <c r="P126" s="59"/>
      <c r="Q126" s="105">
        <f t="shared" si="104"/>
        <v>2961.6666666666715</v>
      </c>
      <c r="R126" s="110">
        <f t="shared" si="96"/>
        <v>0.037014818425339276</v>
      </c>
      <c r="S126" s="59"/>
      <c r="T126" s="103">
        <v>18</v>
      </c>
      <c r="U126" s="127"/>
      <c r="V126" s="108">
        <v>2000</v>
      </c>
      <c r="W126" s="109">
        <f t="shared" si="88"/>
        <v>85930.33333333334</v>
      </c>
      <c r="X126" s="60"/>
      <c r="Y126" s="59"/>
      <c r="Z126" s="105">
        <f t="shared" si="97"/>
        <v>0</v>
      </c>
      <c r="AA126" s="59"/>
      <c r="AB126" s="105">
        <f t="shared" si="98"/>
        <v>2955.6666666666715</v>
      </c>
      <c r="AC126" s="110">
        <f t="shared" si="99"/>
        <v>0.03562131413604158</v>
      </c>
      <c r="AD126" s="110"/>
      <c r="AE126" s="143" t="s">
        <v>69</v>
      </c>
      <c r="AF126" s="89" t="s">
        <v>65</v>
      </c>
      <c r="AG126" s="113"/>
      <c r="AH126" s="108">
        <v>2000</v>
      </c>
      <c r="AI126" s="109">
        <f t="shared" si="90"/>
        <v>89074</v>
      </c>
      <c r="AJ126" s="59"/>
      <c r="AK126" s="105">
        <f t="shared" si="91"/>
        <v>0</v>
      </c>
      <c r="AL126" s="59"/>
      <c r="AM126" s="105">
        <f t="shared" si="92"/>
        <v>3143.666666666657</v>
      </c>
      <c r="AN126" s="110">
        <f t="shared" si="93"/>
        <v>0.03658389936033442</v>
      </c>
      <c r="AO126" s="59"/>
      <c r="AP126" s="105">
        <f t="shared" si="105"/>
        <v>9061</v>
      </c>
      <c r="AQ126" s="110">
        <f t="shared" si="106"/>
        <v>0.11324409783410196</v>
      </c>
      <c r="AR126" s="111" t="str">
        <f t="shared" si="100"/>
        <v> </v>
      </c>
      <c r="AS126" s="28"/>
      <c r="AT126" s="29">
        <f t="shared" si="107"/>
        <v>0</v>
      </c>
    </row>
    <row r="127" spans="1:46" s="126" customFormat="1" ht="15.75" customHeight="1">
      <c r="A127" s="102">
        <v>0</v>
      </c>
      <c r="B127" s="40">
        <v>17</v>
      </c>
      <c r="C127" s="59"/>
      <c r="D127" s="104">
        <v>83115</v>
      </c>
      <c r="E127" s="60"/>
      <c r="F127" s="59"/>
      <c r="G127" s="105">
        <f t="shared" si="102"/>
        <v>0</v>
      </c>
      <c r="H127" s="59"/>
      <c r="I127" s="103">
        <v>18</v>
      </c>
      <c r="J127" s="107"/>
      <c r="K127" s="108">
        <v>2000</v>
      </c>
      <c r="L127" s="109">
        <f>L104+K127</f>
        <v>85380</v>
      </c>
      <c r="M127" s="60"/>
      <c r="N127" s="59"/>
      <c r="O127" s="105">
        <f t="shared" si="103"/>
        <v>0</v>
      </c>
      <c r="P127" s="59"/>
      <c r="Q127" s="105">
        <f t="shared" si="104"/>
        <v>2265</v>
      </c>
      <c r="R127" s="110">
        <f t="shared" si="96"/>
        <v>0.027251398664500992</v>
      </c>
      <c r="S127" s="59"/>
      <c r="T127" s="103">
        <v>19</v>
      </c>
      <c r="U127" s="127"/>
      <c r="V127" s="108">
        <v>2000</v>
      </c>
      <c r="W127" s="109">
        <f t="shared" si="88"/>
        <v>89302.81674999998</v>
      </c>
      <c r="X127" s="60"/>
      <c r="Y127" s="59"/>
      <c r="Z127" s="105">
        <f t="shared" si="97"/>
        <v>0</v>
      </c>
      <c r="AA127" s="59"/>
      <c r="AB127" s="105">
        <f t="shared" si="98"/>
        <v>3922.8167499999836</v>
      </c>
      <c r="AC127" s="110">
        <f t="shared" si="99"/>
        <v>0.0459453824080579</v>
      </c>
      <c r="AD127" s="110"/>
      <c r="AE127" s="143" t="s">
        <v>85</v>
      </c>
      <c r="AF127" s="89" t="s">
        <v>66</v>
      </c>
      <c r="AG127" s="113"/>
      <c r="AH127" s="108">
        <v>2000</v>
      </c>
      <c r="AI127" s="109">
        <f t="shared" si="90"/>
        <v>90882</v>
      </c>
      <c r="AJ127" s="59"/>
      <c r="AK127" s="105">
        <f t="shared" si="91"/>
        <v>0</v>
      </c>
      <c r="AL127" s="59"/>
      <c r="AM127" s="105">
        <f t="shared" si="92"/>
        <v>1579.1832500000164</v>
      </c>
      <c r="AN127" s="110">
        <f t="shared" si="93"/>
        <v>0.017683465174686292</v>
      </c>
      <c r="AO127" s="59"/>
      <c r="AP127" s="105">
        <f t="shared" si="105"/>
        <v>7767</v>
      </c>
      <c r="AQ127" s="110">
        <f t="shared" si="106"/>
        <v>0.09344883595018949</v>
      </c>
      <c r="AR127" s="111" t="str">
        <f t="shared" si="100"/>
        <v> </v>
      </c>
      <c r="AS127" s="28"/>
      <c r="AT127" s="29">
        <f t="shared" si="107"/>
        <v>0</v>
      </c>
    </row>
    <row r="128" spans="1:46" s="126" customFormat="1" ht="15.75" customHeight="1">
      <c r="A128" s="102">
        <v>0</v>
      </c>
      <c r="B128" s="40">
        <v>18</v>
      </c>
      <c r="C128" s="59"/>
      <c r="D128" s="104">
        <v>86325</v>
      </c>
      <c r="E128" s="60"/>
      <c r="F128" s="59"/>
      <c r="G128" s="105">
        <f t="shared" si="102"/>
        <v>0</v>
      </c>
      <c r="H128" s="59"/>
      <c r="I128" s="103">
        <v>19</v>
      </c>
      <c r="J128" s="107"/>
      <c r="K128" s="108">
        <v>2000</v>
      </c>
      <c r="L128" s="109">
        <f>L105+K128</f>
        <v>87786.45</v>
      </c>
      <c r="M128" s="60"/>
      <c r="N128" s="59"/>
      <c r="O128" s="105">
        <f t="shared" si="103"/>
        <v>0</v>
      </c>
      <c r="P128" s="59"/>
      <c r="Q128" s="105">
        <f t="shared" si="104"/>
        <v>1461.449999999997</v>
      </c>
      <c r="R128" s="110">
        <f t="shared" si="96"/>
        <v>0.01692962641181578</v>
      </c>
      <c r="S128" s="59"/>
      <c r="T128" s="112" t="s">
        <v>69</v>
      </c>
      <c r="U128" s="127"/>
      <c r="V128" s="108">
        <v>2000</v>
      </c>
      <c r="W128" s="109">
        <f t="shared" si="88"/>
        <v>89302.81674999998</v>
      </c>
      <c r="X128" s="60"/>
      <c r="Y128" s="59"/>
      <c r="Z128" s="105">
        <f t="shared" si="97"/>
        <v>0</v>
      </c>
      <c r="AA128" s="59"/>
      <c r="AB128" s="105">
        <f t="shared" si="98"/>
        <v>1516.3667499999865</v>
      </c>
      <c r="AC128" s="110">
        <f t="shared" si="99"/>
        <v>0.017273357676497757</v>
      </c>
      <c r="AD128" s="110"/>
      <c r="AE128" s="143" t="s">
        <v>85</v>
      </c>
      <c r="AF128" s="89" t="s">
        <v>66</v>
      </c>
      <c r="AG128" s="113"/>
      <c r="AH128" s="108">
        <v>2000</v>
      </c>
      <c r="AI128" s="109">
        <f t="shared" si="90"/>
        <v>90882.34999999999</v>
      </c>
      <c r="AJ128" s="59"/>
      <c r="AK128" s="105">
        <f t="shared" si="91"/>
        <v>0</v>
      </c>
      <c r="AL128" s="59"/>
      <c r="AM128" s="105">
        <f t="shared" si="92"/>
        <v>1579.5332500000077</v>
      </c>
      <c r="AN128" s="110">
        <f t="shared" si="93"/>
        <v>0.017687384423963403</v>
      </c>
      <c r="AO128" s="59"/>
      <c r="AP128" s="105">
        <f t="shared" si="105"/>
        <v>4557.349999999991</v>
      </c>
      <c r="AQ128" s="110">
        <f t="shared" si="106"/>
        <v>0.05279293368085713</v>
      </c>
      <c r="AR128" s="111" t="str">
        <f t="shared" si="100"/>
        <v> </v>
      </c>
      <c r="AS128" s="28"/>
      <c r="AT128" s="29">
        <f>(A128*AI128)</f>
        <v>0</v>
      </c>
    </row>
    <row r="129" spans="1:46" s="126" customFormat="1" ht="15.75" customHeight="1">
      <c r="A129" s="114">
        <f>SUM(A110:A128)</f>
        <v>0</v>
      </c>
      <c r="B129" s="59"/>
      <c r="C129" s="59"/>
      <c r="D129" s="115"/>
      <c r="E129" s="116"/>
      <c r="F129" s="59"/>
      <c r="G129" s="117">
        <f>SUM(G110:G128)</f>
        <v>0</v>
      </c>
      <c r="H129" s="59"/>
      <c r="I129" s="59"/>
      <c r="J129" s="118"/>
      <c r="K129" s="108"/>
      <c r="L129" s="115"/>
      <c r="M129" s="116"/>
      <c r="N129" s="59"/>
      <c r="O129" s="117">
        <f>SUM(O110:O128)</f>
        <v>0</v>
      </c>
      <c r="P129" s="59"/>
      <c r="Q129" s="59"/>
      <c r="R129" s="59"/>
      <c r="S129" s="59"/>
      <c r="T129" s="59"/>
      <c r="U129" s="59"/>
      <c r="V129" s="108"/>
      <c r="W129" s="109"/>
      <c r="X129" s="59"/>
      <c r="Y129" s="59"/>
      <c r="Z129" s="117">
        <f>SUM(Z109:Z128)</f>
        <v>0</v>
      </c>
      <c r="AA129" s="59"/>
      <c r="AB129" s="59"/>
      <c r="AC129" s="59"/>
      <c r="AD129" s="59"/>
      <c r="AE129" s="59"/>
      <c r="AF129" s="59"/>
      <c r="AG129" s="59"/>
      <c r="AH129" s="108"/>
      <c r="AI129" s="115"/>
      <c r="AJ129" s="59"/>
      <c r="AK129" s="117">
        <f>SUM(AK108:AK128)</f>
        <v>0</v>
      </c>
      <c r="AL129" s="59"/>
      <c r="AM129" s="59"/>
      <c r="AN129" s="59"/>
      <c r="AO129" s="59"/>
      <c r="AP129" s="59"/>
      <c r="AQ129" s="59"/>
      <c r="AR129" s="59"/>
      <c r="AS129" s="27"/>
      <c r="AT129" s="120">
        <f>SUM(AT110:AT128)</f>
        <v>0</v>
      </c>
    </row>
    <row r="130" spans="1:46" s="126" customFormat="1" ht="15.75" customHeight="1">
      <c r="A130" s="121"/>
      <c r="B130" s="59"/>
      <c r="C130" s="59"/>
      <c r="D130" s="115"/>
      <c r="E130" s="116"/>
      <c r="F130" s="59"/>
      <c r="G130" s="122"/>
      <c r="H130" s="59"/>
      <c r="I130" s="59"/>
      <c r="J130" s="118"/>
      <c r="K130" s="108"/>
      <c r="L130" s="115"/>
      <c r="M130" s="116"/>
      <c r="N130" s="59"/>
      <c r="O130" s="122"/>
      <c r="P130" s="59"/>
      <c r="Q130" s="59"/>
      <c r="R130" s="59"/>
      <c r="S130" s="59"/>
      <c r="T130" s="59"/>
      <c r="U130" s="59"/>
      <c r="V130" s="108"/>
      <c r="W130" s="109"/>
      <c r="X130" s="59"/>
      <c r="Y130" s="59"/>
      <c r="Z130" s="122"/>
      <c r="AA130" s="59"/>
      <c r="AB130" s="59"/>
      <c r="AC130" s="59"/>
      <c r="AD130" s="59"/>
      <c r="AE130" s="59"/>
      <c r="AF130" s="59"/>
      <c r="AG130" s="59"/>
      <c r="AH130" s="108"/>
      <c r="AI130" s="115"/>
      <c r="AJ130" s="59"/>
      <c r="AK130" s="122"/>
      <c r="AL130" s="59"/>
      <c r="AM130" s="59"/>
      <c r="AN130" s="59"/>
      <c r="AO130" s="59"/>
      <c r="AP130" s="59"/>
      <c r="AQ130" s="59"/>
      <c r="AR130" s="59"/>
      <c r="AS130" s="27"/>
      <c r="AT130" s="123"/>
    </row>
    <row r="131" spans="2:46" s="126" customFormat="1" ht="15.75" customHeight="1">
      <c r="B131" s="59"/>
      <c r="C131" s="59"/>
      <c r="D131" s="115"/>
      <c r="E131" s="59"/>
      <c r="F131" s="59"/>
      <c r="G131" s="59"/>
      <c r="H131" s="59"/>
      <c r="I131" s="59"/>
      <c r="J131" s="118"/>
      <c r="K131" s="108"/>
      <c r="L131" s="115"/>
      <c r="M131" s="59"/>
      <c r="N131" s="59"/>
      <c r="O131" s="59"/>
      <c r="P131" s="59"/>
      <c r="Q131" s="59"/>
      <c r="R131" s="59"/>
      <c r="S131" s="59"/>
      <c r="T131" s="59"/>
      <c r="U131" s="59"/>
      <c r="V131" s="108"/>
      <c r="W131" s="109"/>
      <c r="X131" s="59"/>
      <c r="Y131" s="59"/>
      <c r="Z131" s="59"/>
      <c r="AA131" s="59"/>
      <c r="AB131" s="59"/>
      <c r="AC131" s="59"/>
      <c r="AD131" s="59"/>
      <c r="AE131" s="59"/>
      <c r="AF131" s="112"/>
      <c r="AG131" s="113"/>
      <c r="AH131" s="108"/>
      <c r="AI131" s="109"/>
      <c r="AJ131" s="59"/>
      <c r="AK131" s="59"/>
      <c r="AL131" s="59"/>
      <c r="AM131" s="59"/>
      <c r="AN131" s="59"/>
      <c r="AO131" s="59"/>
      <c r="AP131" s="59"/>
      <c r="AQ131" s="59"/>
      <c r="AR131" s="59"/>
      <c r="AS131" s="27"/>
      <c r="AT131" s="27"/>
    </row>
    <row r="132" spans="1:46" s="126" customFormat="1" ht="15.75" customHeight="1">
      <c r="A132" s="125" t="s">
        <v>5</v>
      </c>
      <c r="B132" s="59"/>
      <c r="C132" s="59"/>
      <c r="D132" s="115"/>
      <c r="E132" s="59"/>
      <c r="F132" s="59"/>
      <c r="G132" s="59"/>
      <c r="H132" s="59"/>
      <c r="I132" s="59"/>
      <c r="J132" s="118"/>
      <c r="K132" s="108"/>
      <c r="L132" s="115"/>
      <c r="M132" s="59"/>
      <c r="N132" s="59"/>
      <c r="O132" s="59"/>
      <c r="P132" s="59"/>
      <c r="Q132" s="59"/>
      <c r="R132" s="59"/>
      <c r="S132" s="59"/>
      <c r="T132" s="53"/>
      <c r="U132" s="127"/>
      <c r="V132" s="108">
        <v>2000</v>
      </c>
      <c r="W132" s="109"/>
      <c r="X132" s="105"/>
      <c r="Y132" s="59"/>
      <c r="Z132" s="59"/>
      <c r="AA132" s="59"/>
      <c r="AB132" s="59"/>
      <c r="AC132" s="59"/>
      <c r="AD132" s="59"/>
      <c r="AE132" s="59"/>
      <c r="AF132" s="89"/>
      <c r="AG132" s="113"/>
      <c r="AH132" s="108"/>
      <c r="AI132" s="109"/>
      <c r="AJ132" s="59"/>
      <c r="AK132" s="105"/>
      <c r="AL132" s="59"/>
      <c r="AM132" s="105"/>
      <c r="AN132" s="110"/>
      <c r="AO132" s="59"/>
      <c r="AP132" s="59"/>
      <c r="AQ132" s="59"/>
      <c r="AR132" s="59"/>
      <c r="AS132" s="27"/>
      <c r="AT132" s="27"/>
    </row>
    <row r="133" spans="1:46" s="126" customFormat="1" ht="15.75" customHeight="1">
      <c r="A133" s="59"/>
      <c r="B133" s="59"/>
      <c r="C133" s="59"/>
      <c r="D133" s="115"/>
      <c r="E133" s="59"/>
      <c r="F133" s="59"/>
      <c r="G133" s="59"/>
      <c r="H133" s="59"/>
      <c r="I133" s="103"/>
      <c r="J133" s="107"/>
      <c r="K133" s="108">
        <v>2000</v>
      </c>
      <c r="L133" s="109"/>
      <c r="M133" s="105"/>
      <c r="N133" s="59"/>
      <c r="O133" s="59"/>
      <c r="P133" s="59"/>
      <c r="Q133" s="59"/>
      <c r="R133" s="59"/>
      <c r="S133" s="59"/>
      <c r="T133" s="91" t="s">
        <v>23</v>
      </c>
      <c r="U133" s="127"/>
      <c r="V133" s="108">
        <v>2000</v>
      </c>
      <c r="W133" s="109">
        <f aca="true" t="shared" si="108" ref="W133:W152">W109+V133</f>
        <v>54267</v>
      </c>
      <c r="X133" s="60" t="e">
        <f aca="true" t="shared" si="109" ref="X133:X145">(W133/W132)-1</f>
        <v>#DIV/0!</v>
      </c>
      <c r="Y133" s="59"/>
      <c r="Z133" s="105">
        <f>(A133*W133)</f>
        <v>0</v>
      </c>
      <c r="AA133" s="59"/>
      <c r="AB133" s="105"/>
      <c r="AC133" s="110"/>
      <c r="AD133" s="110"/>
      <c r="AE133" s="142" t="s">
        <v>68</v>
      </c>
      <c r="AF133" s="93" t="s">
        <v>52</v>
      </c>
      <c r="AG133" s="113"/>
      <c r="AH133" s="108">
        <v>2000</v>
      </c>
      <c r="AI133" s="109">
        <f aca="true" t="shared" si="110" ref="AI133:AI152">AI109+AH133</f>
        <v>56670</v>
      </c>
      <c r="AJ133" s="59"/>
      <c r="AK133" s="105">
        <f aca="true" t="shared" si="111" ref="AK133:AK152">(A133*AI133)</f>
        <v>0</v>
      </c>
      <c r="AL133" s="59"/>
      <c r="AM133" s="105">
        <f aca="true" t="shared" si="112" ref="AM133:AM152">(AI133-W133)</f>
        <v>2403</v>
      </c>
      <c r="AN133" s="110">
        <f aca="true" t="shared" si="113" ref="AN133:AN152">(AM133/W133)</f>
        <v>0.04428105478467577</v>
      </c>
      <c r="AO133" s="59"/>
      <c r="AP133" s="59"/>
      <c r="AQ133" s="59"/>
      <c r="AR133" s="59"/>
      <c r="AS133" s="27"/>
      <c r="AT133" s="27"/>
    </row>
    <row r="134" spans="1:46" s="126" customFormat="1" ht="15.75" customHeight="1">
      <c r="A134" s="102">
        <v>0</v>
      </c>
      <c r="B134" s="103" t="s">
        <v>23</v>
      </c>
      <c r="C134" s="59"/>
      <c r="D134" s="104">
        <v>50050</v>
      </c>
      <c r="E134" s="105"/>
      <c r="F134" s="59"/>
      <c r="G134" s="105">
        <f>(A134*D134)</f>
        <v>0</v>
      </c>
      <c r="H134" s="59"/>
      <c r="I134" s="112" t="s">
        <v>68</v>
      </c>
      <c r="J134" s="107"/>
      <c r="K134" s="108">
        <v>2000</v>
      </c>
      <c r="L134" s="109">
        <f aca="true" t="shared" si="114" ref="L134:L147">L110+K134</f>
        <v>52925</v>
      </c>
      <c r="M134" s="60" t="e">
        <f aca="true" t="shared" si="115" ref="M134:M145">(L134/L133)-1</f>
        <v>#DIV/0!</v>
      </c>
      <c r="N134" s="59"/>
      <c r="O134" s="105">
        <f>(A134*L134)</f>
        <v>0</v>
      </c>
      <c r="P134" s="59"/>
      <c r="Q134" s="105">
        <f>(L134-D134)</f>
        <v>2875</v>
      </c>
      <c r="R134" s="110">
        <f aca="true" t="shared" si="116" ref="R134:R152">(Q134/D134)</f>
        <v>0.05744255744255744</v>
      </c>
      <c r="S134" s="59"/>
      <c r="T134" s="112" t="s">
        <v>70</v>
      </c>
      <c r="U134" s="127"/>
      <c r="V134" s="108">
        <v>2000</v>
      </c>
      <c r="W134" s="109">
        <f t="shared" si="108"/>
        <v>55329</v>
      </c>
      <c r="X134" s="60">
        <f t="shared" si="109"/>
        <v>0.019569904361766755</v>
      </c>
      <c r="Y134" s="59"/>
      <c r="Z134" s="105">
        <f aca="true" t="shared" si="117" ref="Z134:Z152">(A134*W134)</f>
        <v>0</v>
      </c>
      <c r="AA134" s="59"/>
      <c r="AB134" s="105">
        <f aca="true" t="shared" si="118" ref="AB134:AB152">(W134-L134)</f>
        <v>2404</v>
      </c>
      <c r="AC134" s="110">
        <f aca="true" t="shared" si="119" ref="AC134:AC152">(AB134/L134)</f>
        <v>0.045422768068020786</v>
      </c>
      <c r="AD134" s="110"/>
      <c r="AE134" s="143" t="s">
        <v>71</v>
      </c>
      <c r="AF134" s="89" t="s">
        <v>67</v>
      </c>
      <c r="AG134" s="113"/>
      <c r="AH134" s="108">
        <v>2000</v>
      </c>
      <c r="AI134" s="109">
        <f t="shared" si="110"/>
        <v>57919</v>
      </c>
      <c r="AJ134" s="59"/>
      <c r="AK134" s="105">
        <f t="shared" si="111"/>
        <v>0</v>
      </c>
      <c r="AL134" s="59"/>
      <c r="AM134" s="105">
        <f t="shared" si="112"/>
        <v>2590</v>
      </c>
      <c r="AN134" s="110">
        <f t="shared" si="113"/>
        <v>0.046810894829113124</v>
      </c>
      <c r="AO134" s="59"/>
      <c r="AP134" s="105">
        <f>(AI134-D134)</f>
        <v>7869</v>
      </c>
      <c r="AQ134" s="110">
        <f>(AP134/D134)</f>
        <v>0.15722277722277722</v>
      </c>
      <c r="AR134" s="111" t="str">
        <f aca="true" t="shared" si="120" ref="AR134:AR152">IF($A134&gt;0,"&lt;"," ")</f>
        <v> </v>
      </c>
      <c r="AS134" s="28"/>
      <c r="AT134" s="29">
        <f>(A134*AI135)</f>
        <v>0</v>
      </c>
    </row>
    <row r="135" spans="1:46" s="126" customFormat="1" ht="15.75" customHeight="1">
      <c r="A135" s="102">
        <v>0</v>
      </c>
      <c r="B135" s="40">
        <v>2</v>
      </c>
      <c r="C135" s="59"/>
      <c r="D135" s="104">
        <v>51284</v>
      </c>
      <c r="E135" s="60">
        <f aca="true" t="shared" si="121" ref="E135:E141">(D141/D140)-1</f>
        <v>0.035325212205411516</v>
      </c>
      <c r="F135" s="59"/>
      <c r="G135" s="105">
        <f aca="true" t="shared" si="122" ref="G135:G152">(A135*D135)</f>
        <v>0</v>
      </c>
      <c r="H135" s="59"/>
      <c r="I135" s="103">
        <v>3</v>
      </c>
      <c r="J135" s="107"/>
      <c r="K135" s="108">
        <v>2000</v>
      </c>
      <c r="L135" s="109">
        <f t="shared" si="114"/>
        <v>54018.666666666664</v>
      </c>
      <c r="M135" s="60">
        <f t="shared" si="115"/>
        <v>0.020664462289403218</v>
      </c>
      <c r="N135" s="59"/>
      <c r="O135" s="105">
        <f aca="true" t="shared" si="123" ref="O135:O152">(A135*L135)</f>
        <v>0</v>
      </c>
      <c r="P135" s="59"/>
      <c r="Q135" s="105">
        <f aca="true" t="shared" si="124" ref="Q135:Q152">(L135-D135)</f>
        <v>2734.6666666666642</v>
      </c>
      <c r="R135" s="110">
        <f t="shared" si="116"/>
        <v>0.05332397368899977</v>
      </c>
      <c r="S135" s="59"/>
      <c r="T135" s="103">
        <v>4</v>
      </c>
      <c r="U135" s="127"/>
      <c r="V135" s="108">
        <v>2000</v>
      </c>
      <c r="W135" s="109">
        <f t="shared" si="108"/>
        <v>56562.33333333333</v>
      </c>
      <c r="X135" s="60">
        <f t="shared" si="109"/>
        <v>0.022290902299577642</v>
      </c>
      <c r="Y135" s="59"/>
      <c r="Z135" s="105">
        <f t="shared" si="117"/>
        <v>0</v>
      </c>
      <c r="AA135" s="59"/>
      <c r="AB135" s="105">
        <f t="shared" si="118"/>
        <v>2543.6666666666642</v>
      </c>
      <c r="AC135" s="110">
        <f t="shared" si="119"/>
        <v>0.04708866070987802</v>
      </c>
      <c r="AD135" s="110"/>
      <c r="AE135" s="143" t="s">
        <v>73</v>
      </c>
      <c r="AF135" s="112" t="s">
        <v>90</v>
      </c>
      <c r="AG135" s="113"/>
      <c r="AH135" s="108">
        <v>2000</v>
      </c>
      <c r="AI135" s="109">
        <f t="shared" si="110"/>
        <v>59294</v>
      </c>
      <c r="AJ135" s="59"/>
      <c r="AK135" s="105">
        <f t="shared" si="111"/>
        <v>0</v>
      </c>
      <c r="AL135" s="59"/>
      <c r="AM135" s="105">
        <f t="shared" si="112"/>
        <v>2731.6666666666715</v>
      </c>
      <c r="AN135" s="110">
        <f t="shared" si="113"/>
        <v>0.04829480160530869</v>
      </c>
      <c r="AO135" s="59"/>
      <c r="AP135" s="105">
        <f aca="true" t="shared" si="125" ref="AP135:AP152">(AI135-D135)</f>
        <v>8010</v>
      </c>
      <c r="AQ135" s="110">
        <f aca="true" t="shared" si="126" ref="AQ135:AQ152">(AP135/D135)</f>
        <v>0.15618906481553702</v>
      </c>
      <c r="AR135" s="111" t="str">
        <f t="shared" si="120"/>
        <v> </v>
      </c>
      <c r="AS135" s="28"/>
      <c r="AT135" s="29">
        <f>(A135*AI137)</f>
        <v>0</v>
      </c>
    </row>
    <row r="136" spans="1:46" s="126" customFormat="1" ht="15.75" customHeight="1">
      <c r="A136" s="102">
        <v>0</v>
      </c>
      <c r="B136" s="40">
        <v>3</v>
      </c>
      <c r="C136" s="59"/>
      <c r="D136" s="104">
        <v>52544</v>
      </c>
      <c r="E136" s="60">
        <f t="shared" si="121"/>
        <v>0.04233488250310935</v>
      </c>
      <c r="F136" s="108"/>
      <c r="G136" s="105">
        <f t="shared" si="122"/>
        <v>0</v>
      </c>
      <c r="H136" s="59"/>
      <c r="I136" s="103">
        <v>4</v>
      </c>
      <c r="J136" s="107"/>
      <c r="K136" s="108">
        <v>2000</v>
      </c>
      <c r="L136" s="109">
        <f t="shared" si="114"/>
        <v>54663.333333333336</v>
      </c>
      <c r="M136" s="60">
        <f t="shared" si="115"/>
        <v>0.011934146221059372</v>
      </c>
      <c r="N136" s="59"/>
      <c r="O136" s="105">
        <f t="shared" si="123"/>
        <v>0</v>
      </c>
      <c r="P136" s="59"/>
      <c r="Q136" s="105">
        <f t="shared" si="124"/>
        <v>2119.3333333333358</v>
      </c>
      <c r="R136" s="110">
        <f t="shared" si="116"/>
        <v>0.04033444985789692</v>
      </c>
      <c r="S136" s="59"/>
      <c r="T136" s="103">
        <v>5</v>
      </c>
      <c r="U136" s="127"/>
      <c r="V136" s="108">
        <v>2000</v>
      </c>
      <c r="W136" s="109">
        <f t="shared" si="108"/>
        <v>56885.66666666667</v>
      </c>
      <c r="X136" s="60">
        <f t="shared" si="109"/>
        <v>0.005716407267498669</v>
      </c>
      <c r="Y136" s="59"/>
      <c r="Z136" s="105">
        <f t="shared" si="117"/>
        <v>0</v>
      </c>
      <c r="AA136" s="59"/>
      <c r="AB136" s="105">
        <f t="shared" si="118"/>
        <v>2222.3333333333358</v>
      </c>
      <c r="AC136" s="110">
        <f t="shared" si="119"/>
        <v>0.04065491798280387</v>
      </c>
      <c r="AD136" s="110"/>
      <c r="AE136" s="143" t="s">
        <v>73</v>
      </c>
      <c r="AF136" s="112" t="s">
        <v>90</v>
      </c>
      <c r="AG136" s="113"/>
      <c r="AH136" s="108">
        <v>2000</v>
      </c>
      <c r="AI136" s="109">
        <f t="shared" si="110"/>
        <v>59294</v>
      </c>
      <c r="AJ136" s="59"/>
      <c r="AK136" s="105">
        <f t="shared" si="111"/>
        <v>0</v>
      </c>
      <c r="AL136" s="59"/>
      <c r="AM136" s="105">
        <f t="shared" si="112"/>
        <v>2408.3333333333285</v>
      </c>
      <c r="AN136" s="110">
        <f t="shared" si="113"/>
        <v>0.042336382334155556</v>
      </c>
      <c r="AO136" s="59"/>
      <c r="AP136" s="105">
        <f t="shared" si="125"/>
        <v>6750</v>
      </c>
      <c r="AQ136" s="110">
        <f t="shared" si="126"/>
        <v>0.12846376370280146</v>
      </c>
      <c r="AR136" s="111" t="str">
        <f t="shared" si="120"/>
        <v> </v>
      </c>
      <c r="AS136" s="28"/>
      <c r="AT136" s="29">
        <f>(A136*AI137)</f>
        <v>0</v>
      </c>
    </row>
    <row r="137" spans="1:46" s="126" customFormat="1" ht="15.75" customHeight="1">
      <c r="A137" s="102">
        <v>0</v>
      </c>
      <c r="B137" s="40">
        <v>4</v>
      </c>
      <c r="C137" s="59"/>
      <c r="D137" s="104">
        <v>54081</v>
      </c>
      <c r="E137" s="60">
        <f t="shared" si="121"/>
        <v>0.03014365334798641</v>
      </c>
      <c r="F137" s="59"/>
      <c r="G137" s="105">
        <f t="shared" si="122"/>
        <v>0</v>
      </c>
      <c r="H137" s="59"/>
      <c r="I137" s="103">
        <v>5</v>
      </c>
      <c r="J137" s="107"/>
      <c r="K137" s="108">
        <v>2000</v>
      </c>
      <c r="L137" s="109">
        <f t="shared" si="114"/>
        <v>56063</v>
      </c>
      <c r="M137" s="60">
        <f t="shared" si="115"/>
        <v>0.025605219830477477</v>
      </c>
      <c r="N137" s="59"/>
      <c r="O137" s="105">
        <f t="shared" si="123"/>
        <v>0</v>
      </c>
      <c r="P137" s="59"/>
      <c r="Q137" s="105">
        <f t="shared" si="124"/>
        <v>1982</v>
      </c>
      <c r="R137" s="110">
        <f t="shared" si="116"/>
        <v>0.036648730607792016</v>
      </c>
      <c r="S137" s="59"/>
      <c r="T137" s="103">
        <v>6</v>
      </c>
      <c r="U137" s="127"/>
      <c r="V137" s="108">
        <v>2000</v>
      </c>
      <c r="W137" s="109">
        <f t="shared" si="108"/>
        <v>58147</v>
      </c>
      <c r="X137" s="60">
        <f t="shared" si="109"/>
        <v>0.0221731308999924</v>
      </c>
      <c r="Y137" s="59"/>
      <c r="Z137" s="105">
        <f t="shared" si="117"/>
        <v>0</v>
      </c>
      <c r="AA137" s="59"/>
      <c r="AB137" s="105">
        <f t="shared" si="118"/>
        <v>2084</v>
      </c>
      <c r="AC137" s="110">
        <f t="shared" si="119"/>
        <v>0.037172466689260296</v>
      </c>
      <c r="AD137" s="110"/>
      <c r="AE137" s="143" t="s">
        <v>72</v>
      </c>
      <c r="AF137" s="89" t="s">
        <v>91</v>
      </c>
      <c r="AG137" s="113"/>
      <c r="AH137" s="108">
        <v>2000</v>
      </c>
      <c r="AI137" s="109">
        <f t="shared" si="110"/>
        <v>60419</v>
      </c>
      <c r="AJ137" s="59"/>
      <c r="AK137" s="105">
        <f t="shared" si="111"/>
        <v>0</v>
      </c>
      <c r="AL137" s="59"/>
      <c r="AM137" s="105">
        <f t="shared" si="112"/>
        <v>2272</v>
      </c>
      <c r="AN137" s="110">
        <f t="shared" si="113"/>
        <v>0.03907338297762567</v>
      </c>
      <c r="AO137" s="59"/>
      <c r="AP137" s="105">
        <f t="shared" si="125"/>
        <v>6338</v>
      </c>
      <c r="AQ137" s="110">
        <f t="shared" si="126"/>
        <v>0.11719457850261644</v>
      </c>
      <c r="AR137" s="111" t="str">
        <f t="shared" si="120"/>
        <v> </v>
      </c>
      <c r="AS137" s="28"/>
      <c r="AT137" s="29">
        <f aca="true" t="shared" si="127" ref="AT137:AT151">(A137*AI138)</f>
        <v>0</v>
      </c>
    </row>
    <row r="138" spans="1:46" s="126" customFormat="1" ht="15.75" customHeight="1">
      <c r="A138" s="102">
        <v>0</v>
      </c>
      <c r="B138" s="40">
        <v>5</v>
      </c>
      <c r="C138" s="59"/>
      <c r="D138" s="104">
        <v>55672</v>
      </c>
      <c r="E138" s="60">
        <f t="shared" si="121"/>
        <v>0.03682084889125958</v>
      </c>
      <c r="F138" s="59"/>
      <c r="G138" s="105">
        <f t="shared" si="122"/>
        <v>0</v>
      </c>
      <c r="H138" s="59"/>
      <c r="I138" s="103">
        <v>6</v>
      </c>
      <c r="J138" s="107"/>
      <c r="K138" s="108">
        <v>2000</v>
      </c>
      <c r="L138" s="109">
        <f t="shared" si="114"/>
        <v>57803.666666666664</v>
      </c>
      <c r="M138" s="60">
        <f t="shared" si="115"/>
        <v>0.031048403878969344</v>
      </c>
      <c r="N138" s="59"/>
      <c r="O138" s="105">
        <f t="shared" si="123"/>
        <v>0</v>
      </c>
      <c r="P138" s="59"/>
      <c r="Q138" s="105">
        <f t="shared" si="124"/>
        <v>2131.6666666666642</v>
      </c>
      <c r="R138" s="110">
        <f t="shared" si="116"/>
        <v>0.038289744695118984</v>
      </c>
      <c r="S138" s="59"/>
      <c r="T138" s="103">
        <v>7</v>
      </c>
      <c r="U138" s="127"/>
      <c r="V138" s="108">
        <v>2000</v>
      </c>
      <c r="W138" s="109">
        <f t="shared" si="108"/>
        <v>60038.33333333333</v>
      </c>
      <c r="X138" s="60">
        <f t="shared" si="109"/>
        <v>0.032526756897747644</v>
      </c>
      <c r="Y138" s="59"/>
      <c r="Z138" s="105">
        <f t="shared" si="117"/>
        <v>0</v>
      </c>
      <c r="AA138" s="59"/>
      <c r="AB138" s="105">
        <f t="shared" si="118"/>
        <v>2234.6666666666642</v>
      </c>
      <c r="AC138" s="110">
        <f t="shared" si="119"/>
        <v>0.038659600602037894</v>
      </c>
      <c r="AD138" s="110"/>
      <c r="AE138" s="143" t="s">
        <v>74</v>
      </c>
      <c r="AF138" s="89" t="s">
        <v>53</v>
      </c>
      <c r="AG138" s="113"/>
      <c r="AH138" s="108">
        <v>2000</v>
      </c>
      <c r="AI138" s="109">
        <f t="shared" si="110"/>
        <v>62459</v>
      </c>
      <c r="AJ138" s="59"/>
      <c r="AK138" s="105">
        <f t="shared" si="111"/>
        <v>0</v>
      </c>
      <c r="AL138" s="59"/>
      <c r="AM138" s="105">
        <f t="shared" si="112"/>
        <v>2420.6666666666715</v>
      </c>
      <c r="AN138" s="110">
        <f t="shared" si="113"/>
        <v>0.04031868528440172</v>
      </c>
      <c r="AO138" s="59"/>
      <c r="AP138" s="105">
        <f t="shared" si="125"/>
        <v>6787</v>
      </c>
      <c r="AQ138" s="110">
        <f t="shared" si="126"/>
        <v>0.12191047564305216</v>
      </c>
      <c r="AR138" s="111" t="str">
        <f t="shared" si="120"/>
        <v> </v>
      </c>
      <c r="AS138" s="28"/>
      <c r="AT138" s="29">
        <f t="shared" si="127"/>
        <v>0</v>
      </c>
    </row>
    <row r="139" spans="1:46" s="126" customFormat="1" ht="15.75" customHeight="1">
      <c r="A139" s="102">
        <v>0</v>
      </c>
      <c r="B139" s="40">
        <v>6</v>
      </c>
      <c r="C139" s="59"/>
      <c r="D139" s="104">
        <v>57318</v>
      </c>
      <c r="E139" s="60">
        <f t="shared" si="121"/>
        <v>0.03989357792770942</v>
      </c>
      <c r="F139" s="59"/>
      <c r="G139" s="105">
        <f t="shared" si="122"/>
        <v>0</v>
      </c>
      <c r="H139" s="59"/>
      <c r="I139" s="103">
        <v>7</v>
      </c>
      <c r="J139" s="107"/>
      <c r="K139" s="108">
        <v>2000</v>
      </c>
      <c r="L139" s="109">
        <f t="shared" si="114"/>
        <v>59581.666666666664</v>
      </c>
      <c r="M139" s="60">
        <f t="shared" si="115"/>
        <v>0.03075929439308922</v>
      </c>
      <c r="N139" s="59"/>
      <c r="O139" s="105">
        <f t="shared" si="123"/>
        <v>0</v>
      </c>
      <c r="P139" s="59"/>
      <c r="Q139" s="105">
        <f t="shared" si="124"/>
        <v>2263.6666666666642</v>
      </c>
      <c r="R139" s="110">
        <f t="shared" si="116"/>
        <v>0.0394931202530909</v>
      </c>
      <c r="S139" s="59"/>
      <c r="T139" s="103">
        <v>8</v>
      </c>
      <c r="U139" s="127"/>
      <c r="V139" s="108">
        <v>2000</v>
      </c>
      <c r="W139" s="109">
        <f t="shared" si="108"/>
        <v>61946.33333333333</v>
      </c>
      <c r="X139" s="60">
        <f t="shared" si="109"/>
        <v>0.03177969630513844</v>
      </c>
      <c r="Y139" s="59"/>
      <c r="Z139" s="105">
        <f t="shared" si="117"/>
        <v>0</v>
      </c>
      <c r="AA139" s="59"/>
      <c r="AB139" s="105">
        <f t="shared" si="118"/>
        <v>2364.6666666666642</v>
      </c>
      <c r="AC139" s="110">
        <f t="shared" si="119"/>
        <v>0.03968782343562054</v>
      </c>
      <c r="AD139" s="110"/>
      <c r="AE139" s="143" t="s">
        <v>75</v>
      </c>
      <c r="AF139" s="89" t="s">
        <v>54</v>
      </c>
      <c r="AG139" s="113"/>
      <c r="AH139" s="108">
        <v>2000</v>
      </c>
      <c r="AI139" s="109">
        <f t="shared" si="110"/>
        <v>64499</v>
      </c>
      <c r="AJ139" s="59"/>
      <c r="AK139" s="105">
        <f t="shared" si="111"/>
        <v>0</v>
      </c>
      <c r="AL139" s="59"/>
      <c r="AM139" s="105">
        <f t="shared" si="112"/>
        <v>2552.6666666666715</v>
      </c>
      <c r="AN139" s="110">
        <f t="shared" si="113"/>
        <v>0.04120771205182989</v>
      </c>
      <c r="AO139" s="59"/>
      <c r="AP139" s="105">
        <f t="shared" si="125"/>
        <v>7181</v>
      </c>
      <c r="AQ139" s="110">
        <f t="shared" si="126"/>
        <v>0.12528350605394467</v>
      </c>
      <c r="AR139" s="111" t="str">
        <f t="shared" si="120"/>
        <v> </v>
      </c>
      <c r="AS139" s="28"/>
      <c r="AT139" s="29">
        <f t="shared" si="127"/>
        <v>0</v>
      </c>
    </row>
    <row r="140" spans="1:46" s="126" customFormat="1" ht="15.75" customHeight="1">
      <c r="A140" s="102">
        <v>0</v>
      </c>
      <c r="B140" s="40">
        <v>7</v>
      </c>
      <c r="C140" s="59"/>
      <c r="D140" s="104">
        <v>59023</v>
      </c>
      <c r="E140" s="60">
        <f t="shared" si="121"/>
        <v>0.04577001908262068</v>
      </c>
      <c r="F140" s="59"/>
      <c r="G140" s="105">
        <f t="shared" si="122"/>
        <v>0</v>
      </c>
      <c r="H140" s="59"/>
      <c r="I140" s="103">
        <v>8</v>
      </c>
      <c r="J140" s="107"/>
      <c r="K140" s="108">
        <v>2000</v>
      </c>
      <c r="L140" s="109">
        <f t="shared" si="114"/>
        <v>61397.666666666664</v>
      </c>
      <c r="M140" s="60">
        <f t="shared" si="115"/>
        <v>0.030479174242636242</v>
      </c>
      <c r="N140" s="59"/>
      <c r="O140" s="105">
        <f t="shared" si="123"/>
        <v>0</v>
      </c>
      <c r="P140" s="59"/>
      <c r="Q140" s="105">
        <f t="shared" si="124"/>
        <v>2374.6666666666642</v>
      </c>
      <c r="R140" s="110">
        <f t="shared" si="116"/>
        <v>0.04023290355737025</v>
      </c>
      <c r="S140" s="59"/>
      <c r="T140" s="103">
        <v>9</v>
      </c>
      <c r="U140" s="127"/>
      <c r="V140" s="108">
        <v>2000</v>
      </c>
      <c r="W140" s="109">
        <f t="shared" si="108"/>
        <v>63875.33333333333</v>
      </c>
      <c r="X140" s="60">
        <f t="shared" si="109"/>
        <v>0.031139857618691424</v>
      </c>
      <c r="Y140" s="59"/>
      <c r="Z140" s="105">
        <f t="shared" si="117"/>
        <v>0</v>
      </c>
      <c r="AA140" s="59"/>
      <c r="AB140" s="105">
        <f t="shared" si="118"/>
        <v>2477.6666666666642</v>
      </c>
      <c r="AC140" s="110">
        <f t="shared" si="119"/>
        <v>0.04035441086251917</v>
      </c>
      <c r="AD140" s="110"/>
      <c r="AE140" s="143" t="s">
        <v>76</v>
      </c>
      <c r="AF140" s="89" t="s">
        <v>55</v>
      </c>
      <c r="AG140" s="113"/>
      <c r="AH140" s="108">
        <v>2000</v>
      </c>
      <c r="AI140" s="109">
        <f t="shared" si="110"/>
        <v>66539</v>
      </c>
      <c r="AJ140" s="59"/>
      <c r="AK140" s="105">
        <f t="shared" si="111"/>
        <v>0</v>
      </c>
      <c r="AL140" s="59"/>
      <c r="AM140" s="105">
        <f t="shared" si="112"/>
        <v>2663.6666666666715</v>
      </c>
      <c r="AN140" s="110">
        <f t="shared" si="113"/>
        <v>0.04170102178201296</v>
      </c>
      <c r="AO140" s="59"/>
      <c r="AP140" s="105">
        <f t="shared" si="125"/>
        <v>7516</v>
      </c>
      <c r="AQ140" s="110">
        <f t="shared" si="126"/>
        <v>0.12734018941768463</v>
      </c>
      <c r="AR140" s="111" t="str">
        <f t="shared" si="120"/>
        <v> </v>
      </c>
      <c r="AS140" s="28"/>
      <c r="AT140" s="29">
        <f t="shared" si="127"/>
        <v>0</v>
      </c>
    </row>
    <row r="141" spans="1:46" s="126" customFormat="1" ht="15.75" customHeight="1">
      <c r="A141" s="102">
        <v>0</v>
      </c>
      <c r="B141" s="40">
        <v>8</v>
      </c>
      <c r="C141" s="59"/>
      <c r="D141" s="104">
        <v>61108</v>
      </c>
      <c r="E141" s="60">
        <f t="shared" si="121"/>
        <v>0.03081789059648843</v>
      </c>
      <c r="F141" s="59"/>
      <c r="G141" s="105">
        <f t="shared" si="122"/>
        <v>0</v>
      </c>
      <c r="H141" s="59"/>
      <c r="I141" s="103">
        <v>9</v>
      </c>
      <c r="J141" s="107"/>
      <c r="K141" s="108">
        <v>2000</v>
      </c>
      <c r="L141" s="109">
        <f t="shared" si="114"/>
        <v>63468.333333333336</v>
      </c>
      <c r="M141" s="60">
        <f t="shared" si="115"/>
        <v>0.03372549445418671</v>
      </c>
      <c r="N141" s="59"/>
      <c r="O141" s="105">
        <f t="shared" si="123"/>
        <v>0</v>
      </c>
      <c r="P141" s="59"/>
      <c r="Q141" s="105">
        <f t="shared" si="124"/>
        <v>2360.3333333333358</v>
      </c>
      <c r="R141" s="110">
        <f t="shared" si="116"/>
        <v>0.03862560275795863</v>
      </c>
      <c r="S141" s="59"/>
      <c r="T141" s="103">
        <v>10</v>
      </c>
      <c r="U141" s="127"/>
      <c r="V141" s="108">
        <v>2000</v>
      </c>
      <c r="W141" s="109">
        <f t="shared" si="108"/>
        <v>65929.66666666667</v>
      </c>
      <c r="X141" s="60">
        <f t="shared" si="109"/>
        <v>0.0321616064625887</v>
      </c>
      <c r="Y141" s="59"/>
      <c r="Z141" s="105">
        <f t="shared" si="117"/>
        <v>0</v>
      </c>
      <c r="AA141" s="59"/>
      <c r="AB141" s="105">
        <f t="shared" si="118"/>
        <v>2461.3333333333358</v>
      </c>
      <c r="AC141" s="110">
        <f t="shared" si="119"/>
        <v>0.038780494209710914</v>
      </c>
      <c r="AD141" s="110"/>
      <c r="AE141" s="143" t="s">
        <v>77</v>
      </c>
      <c r="AF141" s="89" t="s">
        <v>56</v>
      </c>
      <c r="AG141" s="113"/>
      <c r="AH141" s="108">
        <v>2000</v>
      </c>
      <c r="AI141" s="109">
        <f t="shared" si="110"/>
        <v>68579</v>
      </c>
      <c r="AJ141" s="59"/>
      <c r="AK141" s="105">
        <f t="shared" si="111"/>
        <v>0</v>
      </c>
      <c r="AL141" s="59"/>
      <c r="AM141" s="105">
        <f t="shared" si="112"/>
        <v>2649.3333333333285</v>
      </c>
      <c r="AN141" s="110">
        <f t="shared" si="113"/>
        <v>0.040184236737128884</v>
      </c>
      <c r="AO141" s="59"/>
      <c r="AP141" s="105">
        <f t="shared" si="125"/>
        <v>7471</v>
      </c>
      <c r="AQ141" s="110">
        <f t="shared" si="126"/>
        <v>0.12225895136479675</v>
      </c>
      <c r="AR141" s="111" t="str">
        <f t="shared" si="120"/>
        <v> </v>
      </c>
      <c r="AS141" s="28"/>
      <c r="AT141" s="29">
        <f t="shared" si="127"/>
        <v>0</v>
      </c>
    </row>
    <row r="142" spans="1:46" s="126" customFormat="1" ht="15.75" customHeight="1">
      <c r="A142" s="102">
        <v>0</v>
      </c>
      <c r="B142" s="40">
        <v>9</v>
      </c>
      <c r="C142" s="59"/>
      <c r="D142" s="104">
        <v>63695</v>
      </c>
      <c r="E142" s="60">
        <f>(D152/D147)-1</f>
        <v>0.16003828855408253</v>
      </c>
      <c r="F142" s="59"/>
      <c r="G142" s="105">
        <f t="shared" si="122"/>
        <v>0</v>
      </c>
      <c r="H142" s="59"/>
      <c r="I142" s="103">
        <v>10</v>
      </c>
      <c r="J142" s="107"/>
      <c r="K142" s="108">
        <v>2000</v>
      </c>
      <c r="L142" s="109">
        <f t="shared" si="114"/>
        <v>65728.66666666666</v>
      </c>
      <c r="M142" s="60">
        <f t="shared" si="115"/>
        <v>0.03561356056826215</v>
      </c>
      <c r="N142" s="59"/>
      <c r="O142" s="105">
        <f t="shared" si="123"/>
        <v>0</v>
      </c>
      <c r="P142" s="59"/>
      <c r="Q142" s="105">
        <f t="shared" si="124"/>
        <v>2033.666666666657</v>
      </c>
      <c r="R142" s="110">
        <f t="shared" si="116"/>
        <v>0.03192819949237235</v>
      </c>
      <c r="S142" s="59"/>
      <c r="T142" s="103">
        <v>11</v>
      </c>
      <c r="U142" s="127"/>
      <c r="V142" s="108">
        <v>2000</v>
      </c>
      <c r="W142" s="109">
        <f t="shared" si="108"/>
        <v>68080.33333333333</v>
      </c>
      <c r="X142" s="60">
        <f t="shared" si="109"/>
        <v>0.03262062096476526</v>
      </c>
      <c r="Y142" s="59"/>
      <c r="Z142" s="105">
        <f t="shared" si="117"/>
        <v>0</v>
      </c>
      <c r="AA142" s="59"/>
      <c r="AB142" s="105">
        <f t="shared" si="118"/>
        <v>2351.6666666666715</v>
      </c>
      <c r="AC142" s="110">
        <f t="shared" si="119"/>
        <v>0.03577840211779749</v>
      </c>
      <c r="AD142" s="110"/>
      <c r="AE142" s="143" t="s">
        <v>78</v>
      </c>
      <c r="AF142" s="89" t="s">
        <v>57</v>
      </c>
      <c r="AG142" s="113"/>
      <c r="AH142" s="108">
        <v>2000</v>
      </c>
      <c r="AI142" s="109">
        <f t="shared" si="110"/>
        <v>70618</v>
      </c>
      <c r="AJ142" s="59"/>
      <c r="AK142" s="105">
        <f t="shared" si="111"/>
        <v>0</v>
      </c>
      <c r="AL142" s="59"/>
      <c r="AM142" s="105">
        <f t="shared" si="112"/>
        <v>2537.6666666666715</v>
      </c>
      <c r="AN142" s="110">
        <f t="shared" si="113"/>
        <v>0.03727459227089573</v>
      </c>
      <c r="AO142" s="59"/>
      <c r="AP142" s="105">
        <f t="shared" si="125"/>
        <v>6923</v>
      </c>
      <c r="AQ142" s="110">
        <f t="shared" si="126"/>
        <v>0.10868985006672423</v>
      </c>
      <c r="AR142" s="111" t="str">
        <f t="shared" si="120"/>
        <v> </v>
      </c>
      <c r="AS142" s="28"/>
      <c r="AT142" s="29">
        <f t="shared" si="127"/>
        <v>0</v>
      </c>
    </row>
    <row r="143" spans="1:46" s="126" customFormat="1" ht="15.75" customHeight="1">
      <c r="A143" s="102">
        <v>0</v>
      </c>
      <c r="B143" s="40">
        <v>10</v>
      </c>
      <c r="C143" s="59"/>
      <c r="D143" s="104">
        <v>65615</v>
      </c>
      <c r="E143" s="60" t="e">
        <f>(#REF!/D152)-1</f>
        <v>#REF!</v>
      </c>
      <c r="F143" s="59"/>
      <c r="G143" s="105">
        <f t="shared" si="122"/>
        <v>0</v>
      </c>
      <c r="H143" s="59"/>
      <c r="I143" s="103">
        <v>11</v>
      </c>
      <c r="J143" s="107"/>
      <c r="K143" s="108">
        <v>2000</v>
      </c>
      <c r="L143" s="109">
        <f t="shared" si="114"/>
        <v>67862</v>
      </c>
      <c r="M143" s="60">
        <f t="shared" si="115"/>
        <v>0.03245666528049673</v>
      </c>
      <c r="N143" s="59"/>
      <c r="O143" s="105">
        <f t="shared" si="123"/>
        <v>0</v>
      </c>
      <c r="P143" s="59"/>
      <c r="Q143" s="105">
        <f t="shared" si="124"/>
        <v>2247</v>
      </c>
      <c r="R143" s="110">
        <f t="shared" si="116"/>
        <v>0.03424521831898194</v>
      </c>
      <c r="S143" s="59"/>
      <c r="T143" s="103">
        <v>12</v>
      </c>
      <c r="U143" s="127"/>
      <c r="V143" s="108">
        <v>2000</v>
      </c>
      <c r="W143" s="109">
        <f t="shared" si="108"/>
        <v>70425</v>
      </c>
      <c r="X143" s="60">
        <f t="shared" si="109"/>
        <v>0.03443970603355839</v>
      </c>
      <c r="Y143" s="59"/>
      <c r="Z143" s="105">
        <f t="shared" si="117"/>
        <v>0</v>
      </c>
      <c r="AA143" s="59"/>
      <c r="AB143" s="105">
        <f t="shared" si="118"/>
        <v>2563</v>
      </c>
      <c r="AC143" s="110">
        <f t="shared" si="119"/>
        <v>0.037767822934779406</v>
      </c>
      <c r="AD143" s="110"/>
      <c r="AE143" s="143" t="s">
        <v>79</v>
      </c>
      <c r="AF143" s="89" t="s">
        <v>58</v>
      </c>
      <c r="AG143" s="113"/>
      <c r="AH143" s="108">
        <v>2000</v>
      </c>
      <c r="AI143" s="109">
        <f t="shared" si="110"/>
        <v>73176</v>
      </c>
      <c r="AJ143" s="59"/>
      <c r="AK143" s="105">
        <f t="shared" si="111"/>
        <v>0</v>
      </c>
      <c r="AL143" s="59"/>
      <c r="AM143" s="105">
        <f t="shared" si="112"/>
        <v>2751</v>
      </c>
      <c r="AN143" s="110">
        <f t="shared" si="113"/>
        <v>0.03906283280085197</v>
      </c>
      <c r="AO143" s="59"/>
      <c r="AP143" s="105">
        <f t="shared" si="125"/>
        <v>7561</v>
      </c>
      <c r="AQ143" s="110">
        <f t="shared" si="126"/>
        <v>0.11523279737864818</v>
      </c>
      <c r="AR143" s="111" t="str">
        <f t="shared" si="120"/>
        <v> </v>
      </c>
      <c r="AS143" s="28"/>
      <c r="AT143" s="29">
        <f t="shared" si="127"/>
        <v>0</v>
      </c>
    </row>
    <row r="144" spans="1:46" s="126" customFormat="1" ht="15.75" customHeight="1">
      <c r="A144" s="102">
        <v>0</v>
      </c>
      <c r="B144" s="40">
        <v>11</v>
      </c>
      <c r="C144" s="59"/>
      <c r="D144" s="104">
        <v>68031</v>
      </c>
      <c r="E144" s="60" t="e">
        <f>(#REF!/#REF!)-1</f>
        <v>#REF!</v>
      </c>
      <c r="F144" s="59"/>
      <c r="G144" s="105">
        <f t="shared" si="122"/>
        <v>0</v>
      </c>
      <c r="H144" s="59"/>
      <c r="I144" s="103">
        <v>12</v>
      </c>
      <c r="J144" s="107"/>
      <c r="K144" s="108">
        <v>2000</v>
      </c>
      <c r="L144" s="109">
        <f t="shared" si="114"/>
        <v>70324</v>
      </c>
      <c r="M144" s="60">
        <f t="shared" si="115"/>
        <v>0.03627950841413452</v>
      </c>
      <c r="N144" s="59"/>
      <c r="O144" s="105">
        <f t="shared" si="123"/>
        <v>0</v>
      </c>
      <c r="P144" s="59"/>
      <c r="Q144" s="105">
        <f t="shared" si="124"/>
        <v>2293</v>
      </c>
      <c r="R144" s="110">
        <f t="shared" si="116"/>
        <v>0.03370522261910012</v>
      </c>
      <c r="S144" s="59"/>
      <c r="T144" s="103">
        <v>13</v>
      </c>
      <c r="U144" s="127"/>
      <c r="V144" s="108">
        <v>2000</v>
      </c>
      <c r="W144" s="109">
        <f t="shared" si="108"/>
        <v>72935</v>
      </c>
      <c r="X144" s="60">
        <f t="shared" si="109"/>
        <v>0.03564075257365995</v>
      </c>
      <c r="Y144" s="59"/>
      <c r="Z144" s="105">
        <f t="shared" si="117"/>
        <v>0</v>
      </c>
      <c r="AA144" s="59"/>
      <c r="AB144" s="105">
        <f t="shared" si="118"/>
        <v>2611</v>
      </c>
      <c r="AC144" s="110">
        <f t="shared" si="119"/>
        <v>0.03712814970707013</v>
      </c>
      <c r="AD144" s="110"/>
      <c r="AE144" s="143" t="s">
        <v>80</v>
      </c>
      <c r="AF144" s="89" t="s">
        <v>59</v>
      </c>
      <c r="AG144" s="113"/>
      <c r="AH144" s="108">
        <v>2000</v>
      </c>
      <c r="AI144" s="109">
        <f t="shared" si="110"/>
        <v>75732</v>
      </c>
      <c r="AJ144" s="59"/>
      <c r="AK144" s="105">
        <f t="shared" si="111"/>
        <v>0</v>
      </c>
      <c r="AL144" s="59"/>
      <c r="AM144" s="105">
        <f t="shared" si="112"/>
        <v>2797</v>
      </c>
      <c r="AN144" s="110">
        <f t="shared" si="113"/>
        <v>0.038349215054500584</v>
      </c>
      <c r="AO144" s="59"/>
      <c r="AP144" s="105">
        <f t="shared" si="125"/>
        <v>7701</v>
      </c>
      <c r="AQ144" s="110">
        <f t="shared" si="126"/>
        <v>0.11319839484940689</v>
      </c>
      <c r="AR144" s="111" t="str">
        <f t="shared" si="120"/>
        <v> </v>
      </c>
      <c r="AS144" s="28"/>
      <c r="AT144" s="29">
        <f t="shared" si="127"/>
        <v>0</v>
      </c>
    </row>
    <row r="145" spans="1:46" s="126" customFormat="1" ht="15.75" customHeight="1">
      <c r="A145" s="102">
        <v>0</v>
      </c>
      <c r="B145" s="40">
        <v>12</v>
      </c>
      <c r="C145" s="59"/>
      <c r="D145" s="104">
        <v>70745</v>
      </c>
      <c r="E145" s="60" t="e">
        <f>(#REF!/#REF!)-1</f>
        <v>#REF!</v>
      </c>
      <c r="F145" s="59"/>
      <c r="G145" s="105">
        <f t="shared" si="122"/>
        <v>0</v>
      </c>
      <c r="H145" s="59"/>
      <c r="I145" s="103">
        <v>13</v>
      </c>
      <c r="J145" s="107"/>
      <c r="K145" s="108">
        <v>2000</v>
      </c>
      <c r="L145" s="109">
        <f t="shared" si="114"/>
        <v>72986.33333333334</v>
      </c>
      <c r="M145" s="60">
        <f t="shared" si="115"/>
        <v>0.03785810439300019</v>
      </c>
      <c r="N145" s="59"/>
      <c r="O145" s="105">
        <f t="shared" si="123"/>
        <v>0</v>
      </c>
      <c r="P145" s="59"/>
      <c r="Q145" s="105">
        <f t="shared" si="124"/>
        <v>2241.333333333343</v>
      </c>
      <c r="R145" s="110">
        <f t="shared" si="116"/>
        <v>0.03168186208683784</v>
      </c>
      <c r="S145" s="59"/>
      <c r="T145" s="103">
        <v>14</v>
      </c>
      <c r="U145" s="127"/>
      <c r="V145" s="108">
        <v>2000</v>
      </c>
      <c r="W145" s="109">
        <f t="shared" si="108"/>
        <v>75544.66666666667</v>
      </c>
      <c r="X145" s="60">
        <f t="shared" si="109"/>
        <v>0.03578071799090532</v>
      </c>
      <c r="Y145" s="59"/>
      <c r="Z145" s="105">
        <f t="shared" si="117"/>
        <v>0</v>
      </c>
      <c r="AA145" s="59"/>
      <c r="AB145" s="105">
        <f t="shared" si="118"/>
        <v>2558.3333333333285</v>
      </c>
      <c r="AC145" s="110">
        <f t="shared" si="119"/>
        <v>0.0350522243890408</v>
      </c>
      <c r="AD145" s="110"/>
      <c r="AE145" s="143" t="s">
        <v>81</v>
      </c>
      <c r="AF145" s="89" t="s">
        <v>60</v>
      </c>
      <c r="AG145" s="113"/>
      <c r="AH145" s="108">
        <v>2000</v>
      </c>
      <c r="AI145" s="109">
        <f t="shared" si="110"/>
        <v>78290</v>
      </c>
      <c r="AJ145" s="59"/>
      <c r="AK145" s="105">
        <f t="shared" si="111"/>
        <v>0</v>
      </c>
      <c r="AL145" s="59"/>
      <c r="AM145" s="105">
        <f t="shared" si="112"/>
        <v>2745.3333333333285</v>
      </c>
      <c r="AN145" s="110">
        <f t="shared" si="113"/>
        <v>0.036340531429529484</v>
      </c>
      <c r="AO145" s="59"/>
      <c r="AP145" s="105">
        <f t="shared" si="125"/>
        <v>7545</v>
      </c>
      <c r="AQ145" s="110">
        <f t="shared" si="126"/>
        <v>0.10665064668881193</v>
      </c>
      <c r="AR145" s="111" t="str">
        <f t="shared" si="120"/>
        <v> </v>
      </c>
      <c r="AS145" s="28"/>
      <c r="AT145" s="29">
        <f t="shared" si="127"/>
        <v>0</v>
      </c>
    </row>
    <row r="146" spans="1:46" s="126" customFormat="1" ht="15.75" customHeight="1">
      <c r="A146" s="102">
        <v>0</v>
      </c>
      <c r="B146" s="40">
        <v>13</v>
      </c>
      <c r="C146" s="59"/>
      <c r="D146" s="104">
        <v>73983</v>
      </c>
      <c r="E146" s="60"/>
      <c r="F146" s="59"/>
      <c r="G146" s="105">
        <f t="shared" si="122"/>
        <v>0</v>
      </c>
      <c r="H146" s="59"/>
      <c r="I146" s="103">
        <v>14</v>
      </c>
      <c r="J146" s="107"/>
      <c r="K146" s="108">
        <v>2000</v>
      </c>
      <c r="L146" s="109">
        <f t="shared" si="114"/>
        <v>75997.33333333333</v>
      </c>
      <c r="M146" s="60"/>
      <c r="N146" s="59"/>
      <c r="O146" s="105">
        <f t="shared" si="123"/>
        <v>0</v>
      </c>
      <c r="P146" s="59"/>
      <c r="Q146" s="105">
        <f t="shared" si="124"/>
        <v>2014.3333333333285</v>
      </c>
      <c r="R146" s="110">
        <f t="shared" si="116"/>
        <v>0.027226975566458894</v>
      </c>
      <c r="S146" s="59"/>
      <c r="T146" s="103">
        <v>15</v>
      </c>
      <c r="U146" s="127"/>
      <c r="V146" s="108">
        <v>2000</v>
      </c>
      <c r="W146" s="109">
        <f t="shared" si="108"/>
        <v>78328.66666666666</v>
      </c>
      <c r="X146" s="60"/>
      <c r="Y146" s="59"/>
      <c r="Z146" s="105">
        <f t="shared" si="117"/>
        <v>0</v>
      </c>
      <c r="AA146" s="59"/>
      <c r="AB146" s="105">
        <f t="shared" si="118"/>
        <v>2331.3333333333285</v>
      </c>
      <c r="AC146" s="110">
        <f t="shared" si="119"/>
        <v>0.030676514965437322</v>
      </c>
      <c r="AD146" s="110"/>
      <c r="AE146" s="143" t="s">
        <v>82</v>
      </c>
      <c r="AF146" s="89" t="s">
        <v>61</v>
      </c>
      <c r="AG146" s="113"/>
      <c r="AH146" s="108">
        <v>2000</v>
      </c>
      <c r="AI146" s="109">
        <f t="shared" si="110"/>
        <v>80847</v>
      </c>
      <c r="AJ146" s="59"/>
      <c r="AK146" s="105">
        <f t="shared" si="111"/>
        <v>0</v>
      </c>
      <c r="AL146" s="59"/>
      <c r="AM146" s="105">
        <f t="shared" si="112"/>
        <v>2518.333333333343</v>
      </c>
      <c r="AN146" s="110">
        <f t="shared" si="113"/>
        <v>0.032150851540091875</v>
      </c>
      <c r="AO146" s="59"/>
      <c r="AP146" s="105">
        <f t="shared" si="125"/>
        <v>6864</v>
      </c>
      <c r="AQ146" s="110">
        <f t="shared" si="126"/>
        <v>0.09277807063784924</v>
      </c>
      <c r="AR146" s="111" t="str">
        <f t="shared" si="120"/>
        <v> </v>
      </c>
      <c r="AS146" s="28"/>
      <c r="AT146" s="29">
        <f t="shared" si="127"/>
        <v>0</v>
      </c>
    </row>
    <row r="147" spans="1:46" s="126" customFormat="1" ht="15.75" customHeight="1">
      <c r="A147" s="102">
        <v>0</v>
      </c>
      <c r="B147" s="40">
        <v>14</v>
      </c>
      <c r="C147" s="59"/>
      <c r="D147" s="104">
        <v>76263</v>
      </c>
      <c r="E147" s="60"/>
      <c r="F147" s="59"/>
      <c r="G147" s="105">
        <f t="shared" si="122"/>
        <v>0</v>
      </c>
      <c r="H147" s="59"/>
      <c r="I147" s="103">
        <v>15</v>
      </c>
      <c r="J147" s="107"/>
      <c r="K147" s="108">
        <v>2000</v>
      </c>
      <c r="L147" s="109">
        <f t="shared" si="114"/>
        <v>78369.66666666667</v>
      </c>
      <c r="M147" s="60"/>
      <c r="N147" s="59"/>
      <c r="O147" s="105">
        <f t="shared" si="123"/>
        <v>0</v>
      </c>
      <c r="P147" s="59"/>
      <c r="Q147" s="105">
        <f t="shared" si="124"/>
        <v>2106.6666666666715</v>
      </c>
      <c r="R147" s="110">
        <f t="shared" si="116"/>
        <v>0.02762370568515101</v>
      </c>
      <c r="S147" s="59"/>
      <c r="T147" s="103">
        <v>16</v>
      </c>
      <c r="U147" s="127"/>
      <c r="V147" s="108">
        <v>2000</v>
      </c>
      <c r="W147" s="109">
        <f t="shared" si="108"/>
        <v>80793.33333333334</v>
      </c>
      <c r="X147" s="60"/>
      <c r="Y147" s="59"/>
      <c r="Z147" s="105">
        <f t="shared" si="117"/>
        <v>0</v>
      </c>
      <c r="AA147" s="59"/>
      <c r="AB147" s="105">
        <f t="shared" si="118"/>
        <v>2423.6666666666715</v>
      </c>
      <c r="AC147" s="110">
        <f t="shared" si="119"/>
        <v>0.030926081094301002</v>
      </c>
      <c r="AD147" s="110"/>
      <c r="AE147" s="143" t="s">
        <v>89</v>
      </c>
      <c r="AF147" s="89" t="s">
        <v>62</v>
      </c>
      <c r="AG147" s="113"/>
      <c r="AH147" s="108">
        <v>2000</v>
      </c>
      <c r="AI147" s="109">
        <f t="shared" si="110"/>
        <v>83404</v>
      </c>
      <c r="AJ147" s="59"/>
      <c r="AK147" s="105">
        <f t="shared" si="111"/>
        <v>0</v>
      </c>
      <c r="AL147" s="59"/>
      <c r="AM147" s="105">
        <f t="shared" si="112"/>
        <v>2610.666666666657</v>
      </c>
      <c r="AN147" s="110">
        <f t="shared" si="113"/>
        <v>0.0323128971037213</v>
      </c>
      <c r="AO147" s="59"/>
      <c r="AP147" s="105">
        <f t="shared" si="125"/>
        <v>7141</v>
      </c>
      <c r="AQ147" s="110">
        <f t="shared" si="126"/>
        <v>0.09363649476154885</v>
      </c>
      <c r="AR147" s="111" t="str">
        <f t="shared" si="120"/>
        <v> </v>
      </c>
      <c r="AS147" s="28"/>
      <c r="AT147" s="29">
        <f t="shared" si="127"/>
        <v>0</v>
      </c>
    </row>
    <row r="148" spans="1:46" s="126" customFormat="1" ht="15.75" customHeight="1">
      <c r="A148" s="102"/>
      <c r="B148" s="40"/>
      <c r="C148" s="59"/>
      <c r="D148" s="104"/>
      <c r="E148" s="60"/>
      <c r="F148" s="59"/>
      <c r="G148" s="105"/>
      <c r="H148" s="59"/>
      <c r="I148" s="103"/>
      <c r="J148" s="107"/>
      <c r="K148" s="108">
        <v>2000</v>
      </c>
      <c r="L148" s="109"/>
      <c r="M148" s="60"/>
      <c r="N148" s="59"/>
      <c r="O148" s="105"/>
      <c r="P148" s="59"/>
      <c r="Q148" s="105"/>
      <c r="R148" s="110"/>
      <c r="S148" s="59"/>
      <c r="T148" s="112" t="s">
        <v>89</v>
      </c>
      <c r="U148" s="127"/>
      <c r="V148" s="108">
        <v>2000</v>
      </c>
      <c r="W148" s="109">
        <f t="shared" si="108"/>
        <v>82981</v>
      </c>
      <c r="X148" s="60"/>
      <c r="Y148" s="59"/>
      <c r="Z148" s="105">
        <f t="shared" si="117"/>
        <v>0</v>
      </c>
      <c r="AA148" s="59"/>
      <c r="AB148" s="105"/>
      <c r="AC148" s="110"/>
      <c r="AD148" s="110"/>
      <c r="AE148" s="143" t="s">
        <v>83</v>
      </c>
      <c r="AF148" s="89" t="s">
        <v>63</v>
      </c>
      <c r="AG148" s="113"/>
      <c r="AH148" s="108">
        <v>2000</v>
      </c>
      <c r="AI148" s="109">
        <f t="shared" si="110"/>
        <v>85961</v>
      </c>
      <c r="AJ148" s="59"/>
      <c r="AK148" s="105">
        <f>(A148*AI148)</f>
        <v>0</v>
      </c>
      <c r="AL148" s="59"/>
      <c r="AM148" s="105">
        <f>(AI148-W148)</f>
        <v>2980</v>
      </c>
      <c r="AN148" s="110">
        <f>(AM148/W148)</f>
        <v>0.03591183523939215</v>
      </c>
      <c r="AO148" s="59"/>
      <c r="AP148" s="105"/>
      <c r="AQ148" s="110"/>
      <c r="AR148" s="111" t="str">
        <f t="shared" si="120"/>
        <v> </v>
      </c>
      <c r="AS148" s="28"/>
      <c r="AT148" s="29">
        <f t="shared" si="127"/>
        <v>0</v>
      </c>
    </row>
    <row r="149" spans="1:46" s="126" customFormat="1" ht="15.75" customHeight="1">
      <c r="A149" s="102">
        <v>0</v>
      </c>
      <c r="B149" s="40">
        <v>15</v>
      </c>
      <c r="C149" s="59"/>
      <c r="D149" s="104">
        <v>79159</v>
      </c>
      <c r="E149" s="60"/>
      <c r="F149" s="59"/>
      <c r="G149" s="105">
        <f t="shared" si="122"/>
        <v>0</v>
      </c>
      <c r="H149" s="59"/>
      <c r="I149" s="103">
        <v>16</v>
      </c>
      <c r="J149" s="107"/>
      <c r="K149" s="108">
        <v>2000</v>
      </c>
      <c r="L149" s="109">
        <f>L125+K149</f>
        <v>82004.33333333333</v>
      </c>
      <c r="M149" s="60"/>
      <c r="N149" s="59"/>
      <c r="O149" s="105">
        <f t="shared" si="123"/>
        <v>0</v>
      </c>
      <c r="P149" s="59"/>
      <c r="Q149" s="105">
        <f t="shared" si="124"/>
        <v>2845.3333333333285</v>
      </c>
      <c r="R149" s="110">
        <f t="shared" si="116"/>
        <v>0.03594453357588308</v>
      </c>
      <c r="S149" s="59"/>
      <c r="T149" s="103">
        <v>17</v>
      </c>
      <c r="U149" s="127"/>
      <c r="V149" s="108">
        <v>2000</v>
      </c>
      <c r="W149" s="109">
        <f t="shared" si="108"/>
        <v>85167.66666666666</v>
      </c>
      <c r="X149" s="60"/>
      <c r="Y149" s="59"/>
      <c r="Z149" s="105">
        <f t="shared" si="117"/>
        <v>0</v>
      </c>
      <c r="AA149" s="59"/>
      <c r="AB149" s="105">
        <f t="shared" si="118"/>
        <v>3163.3333333333285</v>
      </c>
      <c r="AC149" s="110">
        <f t="shared" si="119"/>
        <v>0.03857519724567395</v>
      </c>
      <c r="AD149" s="110"/>
      <c r="AE149" s="143" t="s">
        <v>84</v>
      </c>
      <c r="AF149" s="89" t="s">
        <v>64</v>
      </c>
      <c r="AG149" s="113"/>
      <c r="AH149" s="108">
        <v>2000</v>
      </c>
      <c r="AI149" s="109">
        <f t="shared" si="110"/>
        <v>88518</v>
      </c>
      <c r="AJ149" s="59"/>
      <c r="AK149" s="105">
        <f t="shared" si="111"/>
        <v>0</v>
      </c>
      <c r="AL149" s="59"/>
      <c r="AM149" s="105">
        <f t="shared" si="112"/>
        <v>3350.333333333343</v>
      </c>
      <c r="AN149" s="110">
        <f t="shared" si="113"/>
        <v>0.03933808996371874</v>
      </c>
      <c r="AO149" s="59"/>
      <c r="AP149" s="105">
        <f t="shared" si="125"/>
        <v>9359</v>
      </c>
      <c r="AQ149" s="110">
        <f t="shared" si="126"/>
        <v>0.11823039704897738</v>
      </c>
      <c r="AR149" s="111" t="str">
        <f t="shared" si="120"/>
        <v> </v>
      </c>
      <c r="AS149" s="28"/>
      <c r="AT149" s="29">
        <f t="shared" si="127"/>
        <v>0</v>
      </c>
    </row>
    <row r="150" spans="1:46" s="126" customFormat="1" ht="15.75" customHeight="1">
      <c r="A150" s="102">
        <v>0</v>
      </c>
      <c r="B150" s="40">
        <v>16</v>
      </c>
      <c r="C150" s="59"/>
      <c r="D150" s="104">
        <v>82156</v>
      </c>
      <c r="E150" s="60"/>
      <c r="F150" s="59"/>
      <c r="G150" s="105">
        <f t="shared" si="122"/>
        <v>0</v>
      </c>
      <c r="H150" s="59"/>
      <c r="I150" s="103">
        <v>17</v>
      </c>
      <c r="J150" s="107"/>
      <c r="K150" s="108">
        <v>2000</v>
      </c>
      <c r="L150" s="109">
        <f>L126+K150</f>
        <v>84974.66666666667</v>
      </c>
      <c r="M150" s="60"/>
      <c r="N150" s="59"/>
      <c r="O150" s="105">
        <f t="shared" si="123"/>
        <v>0</v>
      </c>
      <c r="P150" s="59"/>
      <c r="Q150" s="105">
        <f t="shared" si="124"/>
        <v>2818.6666666666715</v>
      </c>
      <c r="R150" s="110">
        <f t="shared" si="116"/>
        <v>0.03430871350439008</v>
      </c>
      <c r="S150" s="59"/>
      <c r="T150" s="103">
        <v>18</v>
      </c>
      <c r="U150" s="127"/>
      <c r="V150" s="108">
        <v>2000</v>
      </c>
      <c r="W150" s="109">
        <f t="shared" si="108"/>
        <v>87930.33333333334</v>
      </c>
      <c r="X150" s="60"/>
      <c r="Y150" s="59"/>
      <c r="Z150" s="105">
        <f t="shared" si="117"/>
        <v>0</v>
      </c>
      <c r="AA150" s="59"/>
      <c r="AB150" s="105">
        <f t="shared" si="118"/>
        <v>2955.6666666666715</v>
      </c>
      <c r="AC150" s="110">
        <f t="shared" si="119"/>
        <v>0.03478291569252018</v>
      </c>
      <c r="AD150" s="110"/>
      <c r="AE150" s="143" t="s">
        <v>69</v>
      </c>
      <c r="AF150" s="89" t="s">
        <v>65</v>
      </c>
      <c r="AG150" s="113"/>
      <c r="AH150" s="108">
        <v>2000</v>
      </c>
      <c r="AI150" s="109">
        <f t="shared" si="110"/>
        <v>91074</v>
      </c>
      <c r="AJ150" s="59"/>
      <c r="AK150" s="105">
        <f t="shared" si="111"/>
        <v>0</v>
      </c>
      <c r="AL150" s="59"/>
      <c r="AM150" s="105">
        <f t="shared" si="112"/>
        <v>3143.666666666657</v>
      </c>
      <c r="AN150" s="110">
        <f t="shared" si="113"/>
        <v>0.035751788347593245</v>
      </c>
      <c r="AO150" s="59"/>
      <c r="AP150" s="105">
        <f t="shared" si="125"/>
        <v>8918</v>
      </c>
      <c r="AQ150" s="110">
        <f t="shared" si="126"/>
        <v>0.10854958858756512</v>
      </c>
      <c r="AR150" s="111" t="str">
        <f t="shared" si="120"/>
        <v> </v>
      </c>
      <c r="AS150" s="28"/>
      <c r="AT150" s="29">
        <f t="shared" si="127"/>
        <v>0</v>
      </c>
    </row>
    <row r="151" spans="1:46" s="126" customFormat="1" ht="15.75" customHeight="1">
      <c r="A151" s="102">
        <v>0</v>
      </c>
      <c r="B151" s="40">
        <v>17</v>
      </c>
      <c r="C151" s="59"/>
      <c r="D151" s="104">
        <v>85257</v>
      </c>
      <c r="E151" s="60"/>
      <c r="F151" s="59"/>
      <c r="G151" s="105">
        <f t="shared" si="122"/>
        <v>0</v>
      </c>
      <c r="H151" s="59"/>
      <c r="I151" s="103">
        <v>18</v>
      </c>
      <c r="J151" s="107"/>
      <c r="K151" s="108">
        <v>2000</v>
      </c>
      <c r="L151" s="109">
        <f>L127+K151</f>
        <v>87380</v>
      </c>
      <c r="M151" s="60"/>
      <c r="N151" s="59"/>
      <c r="O151" s="105">
        <f t="shared" si="123"/>
        <v>0</v>
      </c>
      <c r="P151" s="59"/>
      <c r="Q151" s="105">
        <f t="shared" si="124"/>
        <v>2123</v>
      </c>
      <c r="R151" s="110">
        <f t="shared" si="116"/>
        <v>0.024901181134686888</v>
      </c>
      <c r="S151" s="59"/>
      <c r="T151" s="103">
        <v>19</v>
      </c>
      <c r="U151" s="127"/>
      <c r="V151" s="108">
        <v>2000</v>
      </c>
      <c r="W151" s="109">
        <f t="shared" si="108"/>
        <v>91302.81674999998</v>
      </c>
      <c r="X151" s="60"/>
      <c r="Y151" s="59"/>
      <c r="Z151" s="105">
        <f t="shared" si="117"/>
        <v>0</v>
      </c>
      <c r="AA151" s="59"/>
      <c r="AB151" s="105">
        <f t="shared" si="118"/>
        <v>3922.8167499999836</v>
      </c>
      <c r="AC151" s="110">
        <f t="shared" si="119"/>
        <v>0.04489376001373293</v>
      </c>
      <c r="AD151" s="110"/>
      <c r="AE151" s="143" t="s">
        <v>85</v>
      </c>
      <c r="AF151" s="89" t="s">
        <v>66</v>
      </c>
      <c r="AG151" s="113"/>
      <c r="AH151" s="108">
        <v>2000</v>
      </c>
      <c r="AI151" s="109">
        <f t="shared" si="110"/>
        <v>92882</v>
      </c>
      <c r="AJ151" s="59"/>
      <c r="AK151" s="105">
        <f t="shared" si="111"/>
        <v>0</v>
      </c>
      <c r="AL151" s="59"/>
      <c r="AM151" s="105">
        <f t="shared" si="112"/>
        <v>1579.1832500000164</v>
      </c>
      <c r="AN151" s="110">
        <f t="shared" si="113"/>
        <v>0.017296106584795114</v>
      </c>
      <c r="AO151" s="59"/>
      <c r="AP151" s="105">
        <f t="shared" si="125"/>
        <v>7625</v>
      </c>
      <c r="AQ151" s="110">
        <f t="shared" si="126"/>
        <v>0.0894354715741816</v>
      </c>
      <c r="AR151" s="111" t="str">
        <f t="shared" si="120"/>
        <v> </v>
      </c>
      <c r="AS151" s="28"/>
      <c r="AT151" s="29">
        <f t="shared" si="127"/>
        <v>0</v>
      </c>
    </row>
    <row r="152" spans="1:46" s="126" customFormat="1" ht="15.75" customHeight="1">
      <c r="A152" s="102">
        <v>0</v>
      </c>
      <c r="B152" s="40">
        <v>18</v>
      </c>
      <c r="C152" s="59"/>
      <c r="D152" s="104">
        <v>88468</v>
      </c>
      <c r="E152" s="60"/>
      <c r="F152" s="59"/>
      <c r="G152" s="105">
        <f t="shared" si="122"/>
        <v>0</v>
      </c>
      <c r="H152" s="59"/>
      <c r="I152" s="103">
        <v>19</v>
      </c>
      <c r="J152" s="107"/>
      <c r="K152" s="108">
        <v>2000</v>
      </c>
      <c r="L152" s="109">
        <f>L128+K152</f>
        <v>89786.45</v>
      </c>
      <c r="M152" s="60"/>
      <c r="N152" s="59"/>
      <c r="O152" s="105">
        <f t="shared" si="123"/>
        <v>0</v>
      </c>
      <c r="P152" s="59"/>
      <c r="Q152" s="105">
        <f t="shared" si="124"/>
        <v>1318.449999999997</v>
      </c>
      <c r="R152" s="110">
        <f t="shared" si="116"/>
        <v>0.014903128814938701</v>
      </c>
      <c r="S152" s="59"/>
      <c r="T152" s="112" t="s">
        <v>69</v>
      </c>
      <c r="U152" s="127"/>
      <c r="V152" s="108">
        <v>2000</v>
      </c>
      <c r="W152" s="109">
        <f t="shared" si="108"/>
        <v>91302.81674999998</v>
      </c>
      <c r="X152" s="60"/>
      <c r="Y152" s="59"/>
      <c r="Z152" s="105">
        <f t="shared" si="117"/>
        <v>0</v>
      </c>
      <c r="AA152" s="59"/>
      <c r="AB152" s="105">
        <f t="shared" si="118"/>
        <v>1516.3667499999865</v>
      </c>
      <c r="AC152" s="110">
        <f t="shared" si="119"/>
        <v>0.016888592321001514</v>
      </c>
      <c r="AD152" s="110"/>
      <c r="AE152" s="143" t="s">
        <v>85</v>
      </c>
      <c r="AF152" s="89" t="s">
        <v>66</v>
      </c>
      <c r="AG152" s="113"/>
      <c r="AH152" s="108">
        <v>2000</v>
      </c>
      <c r="AI152" s="109">
        <f t="shared" si="110"/>
        <v>92882.34999999999</v>
      </c>
      <c r="AJ152" s="59"/>
      <c r="AK152" s="105">
        <f t="shared" si="111"/>
        <v>0</v>
      </c>
      <c r="AL152" s="59"/>
      <c r="AM152" s="105">
        <f t="shared" si="112"/>
        <v>1579.5332500000077</v>
      </c>
      <c r="AN152" s="110">
        <f t="shared" si="113"/>
        <v>0.017299939982410324</v>
      </c>
      <c r="AO152" s="59"/>
      <c r="AP152" s="105">
        <f t="shared" si="125"/>
        <v>4414.349999999991</v>
      </c>
      <c r="AQ152" s="110">
        <f t="shared" si="126"/>
        <v>0.04989770312429343</v>
      </c>
      <c r="AR152" s="111" t="str">
        <f t="shared" si="120"/>
        <v> </v>
      </c>
      <c r="AS152" s="28"/>
      <c r="AT152" s="29">
        <f>(A152*AI152)</f>
        <v>0</v>
      </c>
    </row>
    <row r="153" spans="1:46" s="126" customFormat="1" ht="15.75" customHeight="1">
      <c r="A153" s="114">
        <f>SUM(A134:A152)</f>
        <v>0</v>
      </c>
      <c r="B153" s="59"/>
      <c r="C153" s="59"/>
      <c r="D153" s="105"/>
      <c r="E153" s="116"/>
      <c r="F153" s="59"/>
      <c r="G153" s="117">
        <f>SUM(G134:G152)</f>
        <v>0</v>
      </c>
      <c r="H153" s="59"/>
      <c r="I153" s="59"/>
      <c r="J153" s="119"/>
      <c r="K153" s="108"/>
      <c r="L153" s="105"/>
      <c r="M153" s="116"/>
      <c r="N153" s="59"/>
      <c r="O153" s="117">
        <f>SUM(O134:O152)</f>
        <v>0</v>
      </c>
      <c r="P153" s="59"/>
      <c r="Q153" s="59"/>
      <c r="R153" s="59"/>
      <c r="S153" s="59"/>
      <c r="T153" s="59"/>
      <c r="U153" s="59"/>
      <c r="V153" s="108"/>
      <c r="W153" s="105"/>
      <c r="X153" s="59"/>
      <c r="Y153" s="59"/>
      <c r="Z153" s="117">
        <f>SUM(Z133:Z152)</f>
        <v>0</v>
      </c>
      <c r="AA153" s="59"/>
      <c r="AB153" s="59"/>
      <c r="AC153" s="59"/>
      <c r="AD153" s="59"/>
      <c r="AE153" s="59"/>
      <c r="AF153" s="59"/>
      <c r="AG153" s="59"/>
      <c r="AH153" s="108"/>
      <c r="AI153" s="135"/>
      <c r="AJ153" s="59"/>
      <c r="AK153" s="117">
        <f>SUM(AK132:AK152)</f>
        <v>0</v>
      </c>
      <c r="AL153" s="59"/>
      <c r="AM153" s="59"/>
      <c r="AN153" s="59"/>
      <c r="AO153" s="59"/>
      <c r="AP153" s="59"/>
      <c r="AQ153" s="59"/>
      <c r="AR153" s="59"/>
      <c r="AS153" s="27"/>
      <c r="AT153" s="120">
        <f>SUM(AT134:AT152)</f>
        <v>0</v>
      </c>
    </row>
    <row r="154" spans="1:46" s="126" customFormat="1" ht="15.75" customHeight="1">
      <c r="A154" s="121"/>
      <c r="B154" s="59"/>
      <c r="C154" s="59"/>
      <c r="D154" s="105"/>
      <c r="E154" s="116"/>
      <c r="F154" s="59"/>
      <c r="G154" s="122"/>
      <c r="H154" s="59"/>
      <c r="I154" s="59"/>
      <c r="J154" s="119"/>
      <c r="K154" s="108"/>
      <c r="L154" s="105"/>
      <c r="M154" s="116"/>
      <c r="N154" s="59"/>
      <c r="O154" s="122"/>
      <c r="P154" s="59"/>
      <c r="Q154" s="59"/>
      <c r="R154" s="59"/>
      <c r="S154" s="59"/>
      <c r="T154" s="59"/>
      <c r="U154" s="59"/>
      <c r="V154" s="108"/>
      <c r="W154" s="105"/>
      <c r="X154" s="59"/>
      <c r="Y154" s="59"/>
      <c r="Z154" s="122"/>
      <c r="AA154" s="59"/>
      <c r="AB154" s="59"/>
      <c r="AC154" s="59"/>
      <c r="AD154" s="59"/>
      <c r="AE154" s="59"/>
      <c r="AF154" s="59"/>
      <c r="AG154" s="59"/>
      <c r="AH154" s="108"/>
      <c r="AI154" s="135"/>
      <c r="AJ154" s="59"/>
      <c r="AK154" s="122"/>
      <c r="AL154" s="59"/>
      <c r="AM154" s="59"/>
      <c r="AN154" s="59"/>
      <c r="AO154" s="59"/>
      <c r="AP154" s="59"/>
      <c r="AQ154" s="59"/>
      <c r="AR154" s="59"/>
      <c r="AS154" s="27"/>
      <c r="AT154" s="123"/>
    </row>
    <row r="155" spans="1:46" s="126" customFormat="1" ht="15.75" customHeight="1">
      <c r="A155" s="125" t="s">
        <v>48</v>
      </c>
      <c r="B155" s="59"/>
      <c r="C155" s="59"/>
      <c r="D155" s="115"/>
      <c r="E155" s="59"/>
      <c r="F155" s="59"/>
      <c r="G155" s="59"/>
      <c r="H155" s="59"/>
      <c r="I155" s="59"/>
      <c r="J155" s="118"/>
      <c r="K155" s="108"/>
      <c r="L155" s="115"/>
      <c r="M155" s="59"/>
      <c r="N155" s="59"/>
      <c r="O155" s="59"/>
      <c r="P155" s="59"/>
      <c r="Q155" s="59"/>
      <c r="R155" s="59"/>
      <c r="S155" s="59"/>
      <c r="T155" s="53"/>
      <c r="U155" s="127"/>
      <c r="V155" s="108">
        <v>2500</v>
      </c>
      <c r="W155" s="109"/>
      <c r="X155" s="105"/>
      <c r="Y155" s="59"/>
      <c r="Z155" s="59"/>
      <c r="AA155" s="59"/>
      <c r="AB155" s="59"/>
      <c r="AC155" s="59"/>
      <c r="AD155" s="59"/>
      <c r="AE155" s="59"/>
      <c r="AF155" s="89"/>
      <c r="AG155" s="113"/>
      <c r="AH155" s="108"/>
      <c r="AI155" s="109"/>
      <c r="AJ155" s="59"/>
      <c r="AK155" s="105"/>
      <c r="AL155" s="59"/>
      <c r="AM155" s="105"/>
      <c r="AN155" s="110"/>
      <c r="AO155" s="59"/>
      <c r="AP155" s="59"/>
      <c r="AQ155" s="59"/>
      <c r="AR155" s="59"/>
      <c r="AS155" s="27"/>
      <c r="AT155" s="27"/>
    </row>
    <row r="156" spans="1:46" s="126" customFormat="1" ht="15.75" customHeight="1">
      <c r="A156" s="59"/>
      <c r="B156" s="59"/>
      <c r="C156" s="59"/>
      <c r="D156" s="115"/>
      <c r="E156" s="59"/>
      <c r="F156" s="59"/>
      <c r="G156" s="59"/>
      <c r="H156" s="59"/>
      <c r="I156" s="103"/>
      <c r="J156" s="107"/>
      <c r="K156" s="108">
        <v>2500</v>
      </c>
      <c r="L156" s="109"/>
      <c r="M156" s="105"/>
      <c r="N156" s="59"/>
      <c r="O156" s="59"/>
      <c r="P156" s="59"/>
      <c r="Q156" s="59"/>
      <c r="R156" s="59"/>
      <c r="S156" s="59"/>
      <c r="T156" s="91" t="s">
        <v>23</v>
      </c>
      <c r="U156" s="127"/>
      <c r="V156" s="108">
        <v>2500</v>
      </c>
      <c r="W156" s="109">
        <f aca="true" t="shared" si="128" ref="W156:W175">W133+V156</f>
        <v>56767</v>
      </c>
      <c r="X156" s="60" t="e">
        <f aca="true" t="shared" si="129" ref="X156:X168">(W156/W155)-1</f>
        <v>#DIV/0!</v>
      </c>
      <c r="Y156" s="59"/>
      <c r="Z156" s="105">
        <f>(A156*W156)</f>
        <v>0</v>
      </c>
      <c r="AA156" s="59"/>
      <c r="AB156" s="105"/>
      <c r="AC156" s="110"/>
      <c r="AD156" s="110"/>
      <c r="AE156" s="142" t="s">
        <v>68</v>
      </c>
      <c r="AF156" s="93" t="s">
        <v>52</v>
      </c>
      <c r="AG156" s="113"/>
      <c r="AH156" s="108">
        <v>2500</v>
      </c>
      <c r="AI156" s="109">
        <f aca="true" t="shared" si="130" ref="AI156:AI175">AI133+AH156</f>
        <v>59170</v>
      </c>
      <c r="AJ156" s="59"/>
      <c r="AK156" s="105">
        <f aca="true" t="shared" si="131" ref="AK156:AK177">(A156*AI156)</f>
        <v>0</v>
      </c>
      <c r="AL156" s="59"/>
      <c r="AM156" s="105">
        <f aca="true" t="shared" si="132" ref="AM156:AM177">(AI156-W156)</f>
        <v>2403</v>
      </c>
      <c r="AN156" s="110">
        <f aca="true" t="shared" si="133" ref="AN156:AN177">(AM156/W156)</f>
        <v>0.04233093170327831</v>
      </c>
      <c r="AO156" s="59"/>
      <c r="AP156" s="59"/>
      <c r="AQ156" s="59"/>
      <c r="AR156" s="59"/>
      <c r="AS156" s="27"/>
      <c r="AT156" s="27"/>
    </row>
    <row r="157" spans="1:46" s="126" customFormat="1" ht="15.75" customHeight="1">
      <c r="A157" s="102">
        <v>0</v>
      </c>
      <c r="B157" s="103" t="s">
        <v>23</v>
      </c>
      <c r="C157" s="59"/>
      <c r="D157" s="104">
        <v>52250</v>
      </c>
      <c r="E157" s="105"/>
      <c r="F157" s="59"/>
      <c r="G157" s="105">
        <f>(A157*D157)</f>
        <v>0</v>
      </c>
      <c r="H157" s="59"/>
      <c r="I157" s="112" t="s">
        <v>68</v>
      </c>
      <c r="J157" s="107"/>
      <c r="K157" s="108">
        <v>2500</v>
      </c>
      <c r="L157" s="109">
        <f aca="true" t="shared" si="134" ref="L157:L170">L134+K157</f>
        <v>55425</v>
      </c>
      <c r="M157" s="60" t="e">
        <f aca="true" t="shared" si="135" ref="M157:M168">(L157/L156)-1</f>
        <v>#DIV/0!</v>
      </c>
      <c r="N157" s="59"/>
      <c r="O157" s="105">
        <f>(A157*L157)</f>
        <v>0</v>
      </c>
      <c r="P157" s="59"/>
      <c r="Q157" s="105">
        <f>(L157-D157)</f>
        <v>3175</v>
      </c>
      <c r="R157" s="110">
        <f aca="true" t="shared" si="136" ref="R157:R177">(Q157/D157)</f>
        <v>0.06076555023923445</v>
      </c>
      <c r="S157" s="59"/>
      <c r="T157" s="112" t="s">
        <v>70</v>
      </c>
      <c r="U157" s="127"/>
      <c r="V157" s="108">
        <v>2500</v>
      </c>
      <c r="W157" s="109">
        <f t="shared" si="128"/>
        <v>57829</v>
      </c>
      <c r="X157" s="60">
        <f t="shared" si="129"/>
        <v>0.018708052213433968</v>
      </c>
      <c r="Y157" s="59"/>
      <c r="Z157" s="105">
        <f aca="true" t="shared" si="137" ref="Z157:Z177">(A157*W157)</f>
        <v>0</v>
      </c>
      <c r="AA157" s="59"/>
      <c r="AB157" s="105">
        <f aca="true" t="shared" si="138" ref="AB157:AB177">(W157-L157)</f>
        <v>2404</v>
      </c>
      <c r="AC157" s="110">
        <f aca="true" t="shared" si="139" ref="AC157:AC177">(AB157/L157)</f>
        <v>0.043373928732521425</v>
      </c>
      <c r="AD157" s="110"/>
      <c r="AE157" s="143" t="s">
        <v>71</v>
      </c>
      <c r="AF157" s="89" t="s">
        <v>67</v>
      </c>
      <c r="AG157" s="113"/>
      <c r="AH157" s="108">
        <v>2500</v>
      </c>
      <c r="AI157" s="109">
        <f t="shared" si="130"/>
        <v>60419</v>
      </c>
      <c r="AJ157" s="59"/>
      <c r="AK157" s="105">
        <f t="shared" si="131"/>
        <v>0</v>
      </c>
      <c r="AL157" s="59"/>
      <c r="AM157" s="105">
        <f t="shared" si="132"/>
        <v>2590</v>
      </c>
      <c r="AN157" s="110">
        <f t="shared" si="133"/>
        <v>0.04478721748603642</v>
      </c>
      <c r="AO157" s="59"/>
      <c r="AP157" s="105">
        <f>(AI157-D157)</f>
        <v>8169</v>
      </c>
      <c r="AQ157" s="110">
        <f>(AP157/D157)</f>
        <v>0.1563444976076555</v>
      </c>
      <c r="AR157" s="111" t="str">
        <f aca="true" t="shared" si="140" ref="AR157:AR177">IF($A157&gt;0,"&lt;"," ")</f>
        <v> </v>
      </c>
      <c r="AS157" s="28"/>
      <c r="AT157" s="29">
        <f>(A157*AI158)</f>
        <v>0</v>
      </c>
    </row>
    <row r="158" spans="1:46" s="126" customFormat="1" ht="15.75" customHeight="1">
      <c r="A158" s="102">
        <v>0</v>
      </c>
      <c r="B158" s="40">
        <v>2</v>
      </c>
      <c r="C158" s="59"/>
      <c r="D158" s="104">
        <v>53561</v>
      </c>
      <c r="E158" s="60">
        <f aca="true" t="shared" si="141" ref="E158:E164">(D164/D163)-1</f>
        <v>0.03396871945259039</v>
      </c>
      <c r="F158" s="59"/>
      <c r="G158" s="105">
        <f aca="true" t="shared" si="142" ref="G158:G177">(A158*D158)</f>
        <v>0</v>
      </c>
      <c r="H158" s="59"/>
      <c r="I158" s="103">
        <v>3</v>
      </c>
      <c r="J158" s="107"/>
      <c r="K158" s="108">
        <v>2500</v>
      </c>
      <c r="L158" s="109">
        <f t="shared" si="134"/>
        <v>56518.666666666664</v>
      </c>
      <c r="M158" s="60">
        <f t="shared" si="135"/>
        <v>0.019732371072019195</v>
      </c>
      <c r="N158" s="59"/>
      <c r="O158" s="105">
        <f aca="true" t="shared" si="143" ref="O158:O177">(A158*L158)</f>
        <v>0</v>
      </c>
      <c r="P158" s="59"/>
      <c r="Q158" s="105">
        <f aca="true" t="shared" si="144" ref="Q158:Q177">(L158-D158)</f>
        <v>2957.6666666666642</v>
      </c>
      <c r="R158" s="110">
        <f t="shared" si="136"/>
        <v>0.055220527373773164</v>
      </c>
      <c r="S158" s="59"/>
      <c r="T158" s="103">
        <v>4</v>
      </c>
      <c r="U158" s="127"/>
      <c r="V158" s="108">
        <v>2500</v>
      </c>
      <c r="W158" s="109">
        <f t="shared" si="128"/>
        <v>59062.33333333333</v>
      </c>
      <c r="X158" s="60">
        <f t="shared" si="129"/>
        <v>0.021327246421922075</v>
      </c>
      <c r="Y158" s="59"/>
      <c r="Z158" s="105">
        <f t="shared" si="137"/>
        <v>0</v>
      </c>
      <c r="AA158" s="59"/>
      <c r="AB158" s="105">
        <f t="shared" si="138"/>
        <v>2543.6666666666642</v>
      </c>
      <c r="AC158" s="110">
        <f t="shared" si="139"/>
        <v>0.04500577980136352</v>
      </c>
      <c r="AD158" s="110"/>
      <c r="AE158" s="143" t="s">
        <v>73</v>
      </c>
      <c r="AF158" s="112" t="s">
        <v>90</v>
      </c>
      <c r="AG158" s="113"/>
      <c r="AH158" s="108">
        <v>2500</v>
      </c>
      <c r="AI158" s="109">
        <f t="shared" si="130"/>
        <v>61794</v>
      </c>
      <c r="AJ158" s="59"/>
      <c r="AK158" s="105">
        <f t="shared" si="131"/>
        <v>0</v>
      </c>
      <c r="AL158" s="59"/>
      <c r="AM158" s="105">
        <f t="shared" si="132"/>
        <v>2731.6666666666715</v>
      </c>
      <c r="AN158" s="110">
        <f t="shared" si="133"/>
        <v>0.04625057143018402</v>
      </c>
      <c r="AO158" s="59"/>
      <c r="AP158" s="105">
        <f aca="true" t="shared" si="145" ref="AP158:AP177">(AI158-D158)</f>
        <v>8233</v>
      </c>
      <c r="AQ158" s="110">
        <f aca="true" t="shared" si="146" ref="AQ158:AQ177">(AP158/D158)</f>
        <v>0.15371258938406676</v>
      </c>
      <c r="AR158" s="111" t="str">
        <f t="shared" si="140"/>
        <v> </v>
      </c>
      <c r="AS158" s="28"/>
      <c r="AT158" s="29">
        <f>(A158*AI160)</f>
        <v>0</v>
      </c>
    </row>
    <row r="159" spans="1:46" s="126" customFormat="1" ht="15.75" customHeight="1">
      <c r="A159" s="102">
        <v>0</v>
      </c>
      <c r="B159" s="40">
        <v>3</v>
      </c>
      <c r="C159" s="59"/>
      <c r="D159" s="104">
        <v>54900</v>
      </c>
      <c r="E159" s="60">
        <f t="shared" si="141"/>
        <v>0.04076262506893569</v>
      </c>
      <c r="F159" s="108"/>
      <c r="G159" s="105">
        <f t="shared" si="142"/>
        <v>0</v>
      </c>
      <c r="H159" s="59"/>
      <c r="I159" s="103">
        <v>4</v>
      </c>
      <c r="J159" s="107"/>
      <c r="K159" s="108">
        <v>2500</v>
      </c>
      <c r="L159" s="109">
        <f t="shared" si="134"/>
        <v>57163.333333333336</v>
      </c>
      <c r="M159" s="60">
        <f t="shared" si="135"/>
        <v>0.011406261058293454</v>
      </c>
      <c r="N159" s="59"/>
      <c r="O159" s="105">
        <f t="shared" si="143"/>
        <v>0</v>
      </c>
      <c r="P159" s="59"/>
      <c r="Q159" s="105">
        <f t="shared" si="144"/>
        <v>2263.3333333333358</v>
      </c>
      <c r="R159" s="110">
        <f t="shared" si="136"/>
        <v>0.041226472374013404</v>
      </c>
      <c r="S159" s="59"/>
      <c r="T159" s="103">
        <v>5</v>
      </c>
      <c r="U159" s="127"/>
      <c r="V159" s="108">
        <v>2500</v>
      </c>
      <c r="W159" s="109">
        <f t="shared" si="128"/>
        <v>59385.66666666667</v>
      </c>
      <c r="X159" s="60">
        <f t="shared" si="129"/>
        <v>0.005474442255921863</v>
      </c>
      <c r="Y159" s="59"/>
      <c r="Z159" s="105">
        <f t="shared" si="137"/>
        <v>0</v>
      </c>
      <c r="AA159" s="59"/>
      <c r="AB159" s="105">
        <f t="shared" si="138"/>
        <v>2222.3333333333358</v>
      </c>
      <c r="AC159" s="110">
        <f t="shared" si="139"/>
        <v>0.03887690244329119</v>
      </c>
      <c r="AD159" s="110"/>
      <c r="AE159" s="143" t="s">
        <v>73</v>
      </c>
      <c r="AF159" s="112" t="s">
        <v>90</v>
      </c>
      <c r="AG159" s="113"/>
      <c r="AH159" s="108">
        <v>2500</v>
      </c>
      <c r="AI159" s="109">
        <f t="shared" si="130"/>
        <v>61794</v>
      </c>
      <c r="AJ159" s="59"/>
      <c r="AK159" s="105">
        <f t="shared" si="131"/>
        <v>0</v>
      </c>
      <c r="AL159" s="59"/>
      <c r="AM159" s="105">
        <f t="shared" si="132"/>
        <v>2408.3333333333285</v>
      </c>
      <c r="AN159" s="110">
        <f t="shared" si="133"/>
        <v>0.040554117997047466</v>
      </c>
      <c r="AO159" s="59"/>
      <c r="AP159" s="105">
        <f t="shared" si="145"/>
        <v>6894</v>
      </c>
      <c r="AQ159" s="110">
        <f t="shared" si="146"/>
        <v>0.12557377049180327</v>
      </c>
      <c r="AR159" s="111" t="str">
        <f t="shared" si="140"/>
        <v> </v>
      </c>
      <c r="AS159" s="28"/>
      <c r="AT159" s="29">
        <f>(A159*AI160)</f>
        <v>0</v>
      </c>
    </row>
    <row r="160" spans="1:46" s="126" customFormat="1" ht="15.75" customHeight="1">
      <c r="A160" s="102">
        <v>0</v>
      </c>
      <c r="B160" s="40">
        <v>4</v>
      </c>
      <c r="C160" s="59"/>
      <c r="D160" s="104">
        <v>56437</v>
      </c>
      <c r="E160" s="60">
        <f t="shared" si="141"/>
        <v>0.029068007024768416</v>
      </c>
      <c r="F160" s="59"/>
      <c r="G160" s="105">
        <f t="shared" si="142"/>
        <v>0</v>
      </c>
      <c r="H160" s="59"/>
      <c r="I160" s="103">
        <v>5</v>
      </c>
      <c r="J160" s="107"/>
      <c r="K160" s="108">
        <v>2500</v>
      </c>
      <c r="L160" s="109">
        <f t="shared" si="134"/>
        <v>58563</v>
      </c>
      <c r="M160" s="60">
        <f t="shared" si="135"/>
        <v>0.024485392734270084</v>
      </c>
      <c r="N160" s="59"/>
      <c r="O160" s="105">
        <f t="shared" si="143"/>
        <v>0</v>
      </c>
      <c r="P160" s="59"/>
      <c r="Q160" s="105">
        <f t="shared" si="144"/>
        <v>2126</v>
      </c>
      <c r="R160" s="110">
        <f t="shared" si="136"/>
        <v>0.037670322660665875</v>
      </c>
      <c r="S160" s="59"/>
      <c r="T160" s="103">
        <v>6</v>
      </c>
      <c r="U160" s="127"/>
      <c r="V160" s="108">
        <v>2500</v>
      </c>
      <c r="W160" s="109">
        <f t="shared" si="128"/>
        <v>60647</v>
      </c>
      <c r="X160" s="60">
        <f t="shared" si="129"/>
        <v>0.021239693079699196</v>
      </c>
      <c r="Y160" s="59"/>
      <c r="Z160" s="105">
        <f t="shared" si="137"/>
        <v>0</v>
      </c>
      <c r="AA160" s="59"/>
      <c r="AB160" s="105">
        <f t="shared" si="138"/>
        <v>2084</v>
      </c>
      <c r="AC160" s="110">
        <f t="shared" si="139"/>
        <v>0.0355856086607585</v>
      </c>
      <c r="AD160" s="110"/>
      <c r="AE160" s="143" t="s">
        <v>72</v>
      </c>
      <c r="AF160" s="89" t="s">
        <v>91</v>
      </c>
      <c r="AG160" s="113"/>
      <c r="AH160" s="108">
        <v>2500</v>
      </c>
      <c r="AI160" s="109">
        <f t="shared" si="130"/>
        <v>62919</v>
      </c>
      <c r="AJ160" s="59"/>
      <c r="AK160" s="105">
        <f t="shared" si="131"/>
        <v>0</v>
      </c>
      <c r="AL160" s="59"/>
      <c r="AM160" s="105">
        <f t="shared" si="132"/>
        <v>2272</v>
      </c>
      <c r="AN160" s="110">
        <f t="shared" si="133"/>
        <v>0.03746269395023662</v>
      </c>
      <c r="AO160" s="59"/>
      <c r="AP160" s="105">
        <f t="shared" si="145"/>
        <v>6482</v>
      </c>
      <c r="AQ160" s="110">
        <f t="shared" si="146"/>
        <v>0.11485373070857771</v>
      </c>
      <c r="AR160" s="111" t="str">
        <f t="shared" si="140"/>
        <v> </v>
      </c>
      <c r="AS160" s="28"/>
      <c r="AT160" s="29">
        <f aca="true" t="shared" si="147" ref="AT160:AT174">(A160*AI161)</f>
        <v>0</v>
      </c>
    </row>
    <row r="161" spans="1:46" s="126" customFormat="1" ht="15.75" customHeight="1">
      <c r="A161" s="102">
        <v>0</v>
      </c>
      <c r="B161" s="40">
        <v>5</v>
      </c>
      <c r="C161" s="59"/>
      <c r="D161" s="104">
        <v>58028</v>
      </c>
      <c r="E161" s="60">
        <f t="shared" si="141"/>
        <v>0.03552933560878002</v>
      </c>
      <c r="F161" s="59"/>
      <c r="G161" s="105">
        <f t="shared" si="142"/>
        <v>0</v>
      </c>
      <c r="H161" s="59"/>
      <c r="I161" s="103">
        <v>6</v>
      </c>
      <c r="J161" s="107"/>
      <c r="K161" s="108">
        <v>2500</v>
      </c>
      <c r="L161" s="109">
        <f t="shared" si="134"/>
        <v>60303.666666666664</v>
      </c>
      <c r="M161" s="60">
        <f t="shared" si="135"/>
        <v>0.029722976395790246</v>
      </c>
      <c r="N161" s="59"/>
      <c r="O161" s="105">
        <f t="shared" si="143"/>
        <v>0</v>
      </c>
      <c r="P161" s="59"/>
      <c r="Q161" s="105">
        <f t="shared" si="144"/>
        <v>2275.6666666666642</v>
      </c>
      <c r="R161" s="110">
        <f t="shared" si="136"/>
        <v>0.03921669998391577</v>
      </c>
      <c r="S161" s="59"/>
      <c r="T161" s="103">
        <v>7</v>
      </c>
      <c r="U161" s="127"/>
      <c r="V161" s="108">
        <v>2500</v>
      </c>
      <c r="W161" s="109">
        <f t="shared" si="128"/>
        <v>62538.33333333333</v>
      </c>
      <c r="X161" s="60">
        <f t="shared" si="129"/>
        <v>0.031185933901649365</v>
      </c>
      <c r="Y161" s="59"/>
      <c r="Z161" s="105">
        <f t="shared" si="137"/>
        <v>0</v>
      </c>
      <c r="AA161" s="59"/>
      <c r="AB161" s="105">
        <f t="shared" si="138"/>
        <v>2234.6666666666642</v>
      </c>
      <c r="AC161" s="110">
        <f t="shared" si="139"/>
        <v>0.037056895379495955</v>
      </c>
      <c r="AD161" s="110"/>
      <c r="AE161" s="143" t="s">
        <v>74</v>
      </c>
      <c r="AF161" s="89" t="s">
        <v>53</v>
      </c>
      <c r="AG161" s="113"/>
      <c r="AH161" s="108">
        <v>2500</v>
      </c>
      <c r="AI161" s="109">
        <f t="shared" si="130"/>
        <v>64959</v>
      </c>
      <c r="AJ161" s="59"/>
      <c r="AK161" s="105">
        <f t="shared" si="131"/>
        <v>0</v>
      </c>
      <c r="AL161" s="59"/>
      <c r="AM161" s="105">
        <f t="shared" si="132"/>
        <v>2420.6666666666715</v>
      </c>
      <c r="AN161" s="110">
        <f t="shared" si="133"/>
        <v>0.038706926418463426</v>
      </c>
      <c r="AO161" s="59"/>
      <c r="AP161" s="105">
        <f t="shared" si="145"/>
        <v>6931</v>
      </c>
      <c r="AQ161" s="110">
        <f t="shared" si="146"/>
        <v>0.11944233818156752</v>
      </c>
      <c r="AR161" s="111" t="str">
        <f t="shared" si="140"/>
        <v> </v>
      </c>
      <c r="AS161" s="28"/>
      <c r="AT161" s="29">
        <f t="shared" si="147"/>
        <v>0</v>
      </c>
    </row>
    <row r="162" spans="1:46" s="126" customFormat="1" ht="15.75" customHeight="1">
      <c r="A162" s="102">
        <v>0</v>
      </c>
      <c r="B162" s="40">
        <v>6</v>
      </c>
      <c r="C162" s="59"/>
      <c r="D162" s="104">
        <v>59675</v>
      </c>
      <c r="E162" s="60">
        <f t="shared" si="141"/>
        <v>0.038572463665165424</v>
      </c>
      <c r="F162" s="59"/>
      <c r="G162" s="105">
        <f t="shared" si="142"/>
        <v>0</v>
      </c>
      <c r="H162" s="59"/>
      <c r="I162" s="103">
        <v>7</v>
      </c>
      <c r="J162" s="107"/>
      <c r="K162" s="108">
        <v>2500</v>
      </c>
      <c r="L162" s="109">
        <f t="shared" si="134"/>
        <v>62081.666666666664</v>
      </c>
      <c r="M162" s="60">
        <f t="shared" si="135"/>
        <v>0.029484110971693234</v>
      </c>
      <c r="N162" s="59"/>
      <c r="O162" s="105">
        <f t="shared" si="143"/>
        <v>0</v>
      </c>
      <c r="P162" s="59"/>
      <c r="Q162" s="105">
        <f t="shared" si="144"/>
        <v>2406.6666666666642</v>
      </c>
      <c r="R162" s="110">
        <f t="shared" si="136"/>
        <v>0.04032956291020803</v>
      </c>
      <c r="S162" s="59"/>
      <c r="T162" s="103">
        <v>8</v>
      </c>
      <c r="U162" s="127"/>
      <c r="V162" s="108">
        <v>2500</v>
      </c>
      <c r="W162" s="109">
        <f t="shared" si="128"/>
        <v>64446.33333333333</v>
      </c>
      <c r="X162" s="60">
        <f t="shared" si="129"/>
        <v>0.03050928763691596</v>
      </c>
      <c r="Y162" s="59"/>
      <c r="Z162" s="105">
        <f t="shared" si="137"/>
        <v>0</v>
      </c>
      <c r="AA162" s="59"/>
      <c r="AB162" s="105">
        <f t="shared" si="138"/>
        <v>2364.6666666666642</v>
      </c>
      <c r="AC162" s="110">
        <f t="shared" si="139"/>
        <v>0.038089613143976984</v>
      </c>
      <c r="AD162" s="110"/>
      <c r="AE162" s="143" t="s">
        <v>75</v>
      </c>
      <c r="AF162" s="89" t="s">
        <v>54</v>
      </c>
      <c r="AG162" s="113"/>
      <c r="AH162" s="108">
        <v>2500</v>
      </c>
      <c r="AI162" s="109">
        <f t="shared" si="130"/>
        <v>66999</v>
      </c>
      <c r="AJ162" s="59"/>
      <c r="AK162" s="105">
        <f t="shared" si="131"/>
        <v>0</v>
      </c>
      <c r="AL162" s="59"/>
      <c r="AM162" s="105">
        <f t="shared" si="132"/>
        <v>2552.6666666666715</v>
      </c>
      <c r="AN162" s="110">
        <f t="shared" si="133"/>
        <v>0.03960918386874875</v>
      </c>
      <c r="AO162" s="59"/>
      <c r="AP162" s="105">
        <f t="shared" si="145"/>
        <v>7324</v>
      </c>
      <c r="AQ162" s="110">
        <f t="shared" si="146"/>
        <v>0.1227314620863008</v>
      </c>
      <c r="AR162" s="111" t="str">
        <f t="shared" si="140"/>
        <v> </v>
      </c>
      <c r="AS162" s="28"/>
      <c r="AT162" s="29">
        <f t="shared" si="147"/>
        <v>0</v>
      </c>
    </row>
    <row r="163" spans="1:46" s="126" customFormat="1" ht="15.75" customHeight="1">
      <c r="A163" s="102">
        <v>0</v>
      </c>
      <c r="B163" s="40">
        <v>7</v>
      </c>
      <c r="C163" s="59"/>
      <c r="D163" s="104">
        <v>61380</v>
      </c>
      <c r="E163" s="60">
        <f t="shared" si="141"/>
        <v>0.04429427375448003</v>
      </c>
      <c r="F163" s="59"/>
      <c r="G163" s="105">
        <f t="shared" si="142"/>
        <v>0</v>
      </c>
      <c r="H163" s="59"/>
      <c r="I163" s="103">
        <v>8</v>
      </c>
      <c r="J163" s="107"/>
      <c r="K163" s="108">
        <v>2500</v>
      </c>
      <c r="L163" s="109">
        <f t="shared" si="134"/>
        <v>63897.666666666664</v>
      </c>
      <c r="M163" s="60">
        <f t="shared" si="135"/>
        <v>0.029251791994415965</v>
      </c>
      <c r="N163" s="59"/>
      <c r="O163" s="105">
        <f t="shared" si="143"/>
        <v>0</v>
      </c>
      <c r="P163" s="59"/>
      <c r="Q163" s="105">
        <f t="shared" si="144"/>
        <v>2517.6666666666642</v>
      </c>
      <c r="R163" s="110">
        <f t="shared" si="136"/>
        <v>0.04101770392092969</v>
      </c>
      <c r="S163" s="59"/>
      <c r="T163" s="103">
        <v>9</v>
      </c>
      <c r="U163" s="127"/>
      <c r="V163" s="108">
        <v>2500</v>
      </c>
      <c r="W163" s="109">
        <f t="shared" si="128"/>
        <v>66375.33333333333</v>
      </c>
      <c r="X163" s="60">
        <f t="shared" si="129"/>
        <v>0.029931881306927144</v>
      </c>
      <c r="Y163" s="59"/>
      <c r="Z163" s="105">
        <f t="shared" si="137"/>
        <v>0</v>
      </c>
      <c r="AA163" s="59"/>
      <c r="AB163" s="105">
        <f t="shared" si="138"/>
        <v>2477.6666666666642</v>
      </c>
      <c r="AC163" s="110">
        <f t="shared" si="139"/>
        <v>0.038775542142905545</v>
      </c>
      <c r="AD163" s="110"/>
      <c r="AE163" s="143" t="s">
        <v>76</v>
      </c>
      <c r="AF163" s="89" t="s">
        <v>55</v>
      </c>
      <c r="AG163" s="113"/>
      <c r="AH163" s="108">
        <v>2500</v>
      </c>
      <c r="AI163" s="109">
        <f t="shared" si="130"/>
        <v>69039</v>
      </c>
      <c r="AJ163" s="59"/>
      <c r="AK163" s="105">
        <f t="shared" si="131"/>
        <v>0</v>
      </c>
      <c r="AL163" s="59"/>
      <c r="AM163" s="105">
        <f t="shared" si="132"/>
        <v>2663.6666666666715</v>
      </c>
      <c r="AN163" s="110">
        <f t="shared" si="133"/>
        <v>0.0401303697156575</v>
      </c>
      <c r="AO163" s="59"/>
      <c r="AP163" s="105">
        <f t="shared" si="145"/>
        <v>7659</v>
      </c>
      <c r="AQ163" s="110">
        <f t="shared" si="146"/>
        <v>0.1247800586510264</v>
      </c>
      <c r="AR163" s="111" t="str">
        <f t="shared" si="140"/>
        <v> </v>
      </c>
      <c r="AS163" s="28"/>
      <c r="AT163" s="29">
        <f t="shared" si="147"/>
        <v>0</v>
      </c>
    </row>
    <row r="164" spans="1:46" s="126" customFormat="1" ht="15.75" customHeight="1">
      <c r="A164" s="102">
        <v>0</v>
      </c>
      <c r="B164" s="40">
        <v>8</v>
      </c>
      <c r="C164" s="59"/>
      <c r="D164" s="104">
        <v>63465</v>
      </c>
      <c r="E164" s="60">
        <f t="shared" si="141"/>
        <v>0.029866387215090384</v>
      </c>
      <c r="F164" s="59"/>
      <c r="G164" s="105">
        <f t="shared" si="142"/>
        <v>0</v>
      </c>
      <c r="H164" s="59"/>
      <c r="I164" s="103">
        <v>9</v>
      </c>
      <c r="J164" s="107"/>
      <c r="K164" s="108">
        <v>2500</v>
      </c>
      <c r="L164" s="109">
        <f t="shared" si="134"/>
        <v>65968.33333333334</v>
      </c>
      <c r="M164" s="60">
        <f t="shared" si="135"/>
        <v>0.032405982482407</v>
      </c>
      <c r="N164" s="59"/>
      <c r="O164" s="105">
        <f t="shared" si="143"/>
        <v>0</v>
      </c>
      <c r="P164" s="59"/>
      <c r="Q164" s="105">
        <f t="shared" si="144"/>
        <v>2503.333333333343</v>
      </c>
      <c r="R164" s="110">
        <f t="shared" si="136"/>
        <v>0.03944431313847543</v>
      </c>
      <c r="S164" s="59"/>
      <c r="T164" s="103">
        <v>10</v>
      </c>
      <c r="U164" s="127"/>
      <c r="V164" s="108">
        <v>2500</v>
      </c>
      <c r="W164" s="109">
        <f t="shared" si="128"/>
        <v>68429.66666666667</v>
      </c>
      <c r="X164" s="60">
        <f t="shared" si="129"/>
        <v>0.03095025260387918</v>
      </c>
      <c r="Y164" s="59"/>
      <c r="Z164" s="105">
        <f t="shared" si="137"/>
        <v>0</v>
      </c>
      <c r="AA164" s="59"/>
      <c r="AB164" s="105">
        <f t="shared" si="138"/>
        <v>2461.3333333333285</v>
      </c>
      <c r="AC164" s="110">
        <f t="shared" si="139"/>
        <v>0.037310830954245644</v>
      </c>
      <c r="AD164" s="110"/>
      <c r="AE164" s="143" t="s">
        <v>77</v>
      </c>
      <c r="AF164" s="89" t="s">
        <v>56</v>
      </c>
      <c r="AG164" s="113"/>
      <c r="AH164" s="108">
        <v>2500</v>
      </c>
      <c r="AI164" s="109">
        <f t="shared" si="130"/>
        <v>71079</v>
      </c>
      <c r="AJ164" s="59"/>
      <c r="AK164" s="105">
        <f t="shared" si="131"/>
        <v>0</v>
      </c>
      <c r="AL164" s="59"/>
      <c r="AM164" s="105">
        <f t="shared" si="132"/>
        <v>2649.3333333333285</v>
      </c>
      <c r="AN164" s="110">
        <f t="shared" si="133"/>
        <v>0.038716151376839404</v>
      </c>
      <c r="AO164" s="59"/>
      <c r="AP164" s="105">
        <f t="shared" si="145"/>
        <v>7614</v>
      </c>
      <c r="AQ164" s="110">
        <f t="shared" si="146"/>
        <v>0.11997163791065941</v>
      </c>
      <c r="AR164" s="111" t="str">
        <f t="shared" si="140"/>
        <v> </v>
      </c>
      <c r="AS164" s="28"/>
      <c r="AT164" s="29">
        <f t="shared" si="147"/>
        <v>0</v>
      </c>
    </row>
    <row r="165" spans="1:46" s="126" customFormat="1" ht="15.75" customHeight="1">
      <c r="A165" s="102">
        <v>1</v>
      </c>
      <c r="B165" s="40">
        <v>9</v>
      </c>
      <c r="C165" s="59"/>
      <c r="D165" s="104">
        <v>66052</v>
      </c>
      <c r="E165" s="60">
        <f>(D175/D170)-1</f>
        <v>0.15522767743576704</v>
      </c>
      <c r="F165" s="59"/>
      <c r="G165" s="105">
        <f t="shared" si="142"/>
        <v>66052</v>
      </c>
      <c r="H165" s="59"/>
      <c r="I165" s="103">
        <v>10</v>
      </c>
      <c r="J165" s="107"/>
      <c r="K165" s="108">
        <v>2500</v>
      </c>
      <c r="L165" s="109">
        <f t="shared" si="134"/>
        <v>68228.66666666666</v>
      </c>
      <c r="M165" s="60">
        <f t="shared" si="135"/>
        <v>0.03426391450443367</v>
      </c>
      <c r="N165" s="59"/>
      <c r="O165" s="105">
        <f t="shared" si="143"/>
        <v>68228.66666666666</v>
      </c>
      <c r="P165" s="59"/>
      <c r="Q165" s="105">
        <f t="shared" si="144"/>
        <v>2176.666666666657</v>
      </c>
      <c r="R165" s="110">
        <f t="shared" si="136"/>
        <v>0.032953834352732046</v>
      </c>
      <c r="S165" s="59"/>
      <c r="T165" s="103">
        <v>11</v>
      </c>
      <c r="U165" s="127"/>
      <c r="V165" s="108">
        <v>2500</v>
      </c>
      <c r="W165" s="109">
        <f t="shared" si="128"/>
        <v>70580.33333333333</v>
      </c>
      <c r="X165" s="60">
        <f t="shared" si="129"/>
        <v>0.03142886369946751</v>
      </c>
      <c r="Y165" s="59"/>
      <c r="Z165" s="105">
        <f t="shared" si="137"/>
        <v>70580.33333333333</v>
      </c>
      <c r="AA165" s="59"/>
      <c r="AB165" s="105">
        <f t="shared" si="138"/>
        <v>2351.6666666666715</v>
      </c>
      <c r="AC165" s="110">
        <f t="shared" si="139"/>
        <v>0.034467428158252225</v>
      </c>
      <c r="AD165" s="110"/>
      <c r="AE165" s="143" t="s">
        <v>78</v>
      </c>
      <c r="AF165" s="89" t="s">
        <v>57</v>
      </c>
      <c r="AG165" s="113"/>
      <c r="AH165" s="108">
        <v>2500</v>
      </c>
      <c r="AI165" s="109">
        <f t="shared" si="130"/>
        <v>73118</v>
      </c>
      <c r="AJ165" s="59"/>
      <c r="AK165" s="105">
        <f t="shared" si="131"/>
        <v>73118</v>
      </c>
      <c r="AL165" s="59"/>
      <c r="AM165" s="105">
        <f t="shared" si="132"/>
        <v>2537.6666666666715</v>
      </c>
      <c r="AN165" s="110">
        <f t="shared" si="133"/>
        <v>0.035954302662214756</v>
      </c>
      <c r="AO165" s="59"/>
      <c r="AP165" s="105">
        <f t="shared" si="145"/>
        <v>7066</v>
      </c>
      <c r="AQ165" s="110">
        <f t="shared" si="146"/>
        <v>0.10697632168594441</v>
      </c>
      <c r="AR165" s="111" t="str">
        <f t="shared" si="140"/>
        <v>&lt;</v>
      </c>
      <c r="AS165" s="28"/>
      <c r="AT165" s="29">
        <f t="shared" si="147"/>
        <v>75676</v>
      </c>
    </row>
    <row r="166" spans="1:46" s="126" customFormat="1" ht="15.75" customHeight="1">
      <c r="A166" s="102">
        <v>0</v>
      </c>
      <c r="B166" s="40">
        <v>10</v>
      </c>
      <c r="C166" s="59"/>
      <c r="D166" s="104">
        <v>67972</v>
      </c>
      <c r="E166" s="60" t="e">
        <f>(#REF!/D175)-1</f>
        <v>#REF!</v>
      </c>
      <c r="F166" s="59"/>
      <c r="G166" s="105">
        <f t="shared" si="142"/>
        <v>0</v>
      </c>
      <c r="H166" s="59"/>
      <c r="I166" s="103">
        <v>11</v>
      </c>
      <c r="J166" s="107"/>
      <c r="K166" s="108">
        <v>2500</v>
      </c>
      <c r="L166" s="109">
        <f t="shared" si="134"/>
        <v>70362</v>
      </c>
      <c r="M166" s="60">
        <f t="shared" si="135"/>
        <v>0.03126740470769884</v>
      </c>
      <c r="N166" s="59"/>
      <c r="O166" s="105">
        <f t="shared" si="143"/>
        <v>0</v>
      </c>
      <c r="P166" s="59"/>
      <c r="Q166" s="105">
        <f t="shared" si="144"/>
        <v>2390</v>
      </c>
      <c r="R166" s="110">
        <f t="shared" si="136"/>
        <v>0.03516153710351321</v>
      </c>
      <c r="S166" s="59"/>
      <c r="T166" s="103">
        <v>12</v>
      </c>
      <c r="U166" s="127"/>
      <c r="V166" s="108">
        <v>2500</v>
      </c>
      <c r="W166" s="109">
        <f t="shared" si="128"/>
        <v>72925</v>
      </c>
      <c r="X166" s="60">
        <f t="shared" si="129"/>
        <v>0.033219829886512287</v>
      </c>
      <c r="Y166" s="59"/>
      <c r="Z166" s="105">
        <f t="shared" si="137"/>
        <v>0</v>
      </c>
      <c r="AA166" s="59"/>
      <c r="AB166" s="105">
        <f t="shared" si="138"/>
        <v>2563</v>
      </c>
      <c r="AC166" s="110">
        <f t="shared" si="139"/>
        <v>0.036425911713709104</v>
      </c>
      <c r="AD166" s="110"/>
      <c r="AE166" s="143" t="s">
        <v>79</v>
      </c>
      <c r="AF166" s="89" t="s">
        <v>58</v>
      </c>
      <c r="AG166" s="113"/>
      <c r="AH166" s="108">
        <v>2500</v>
      </c>
      <c r="AI166" s="109">
        <f t="shared" si="130"/>
        <v>75676</v>
      </c>
      <c r="AJ166" s="59"/>
      <c r="AK166" s="105">
        <f t="shared" si="131"/>
        <v>0</v>
      </c>
      <c r="AL166" s="59"/>
      <c r="AM166" s="105">
        <f t="shared" si="132"/>
        <v>2751</v>
      </c>
      <c r="AN166" s="110">
        <f t="shared" si="133"/>
        <v>0.03772368872128899</v>
      </c>
      <c r="AO166" s="59"/>
      <c r="AP166" s="105">
        <f t="shared" si="145"/>
        <v>7704</v>
      </c>
      <c r="AQ166" s="110">
        <f t="shared" si="146"/>
        <v>0.11334078738304007</v>
      </c>
      <c r="AR166" s="111" t="str">
        <f t="shared" si="140"/>
        <v> </v>
      </c>
      <c r="AS166" s="28"/>
      <c r="AT166" s="29">
        <f t="shared" si="147"/>
        <v>0</v>
      </c>
    </row>
    <row r="167" spans="1:46" s="126" customFormat="1" ht="15.75" customHeight="1">
      <c r="A167" s="102">
        <v>0</v>
      </c>
      <c r="B167" s="40">
        <v>11</v>
      </c>
      <c r="C167" s="59"/>
      <c r="D167" s="104">
        <v>70387</v>
      </c>
      <c r="E167" s="60" t="e">
        <f>(#REF!/#REF!)-1</f>
        <v>#REF!</v>
      </c>
      <c r="F167" s="59"/>
      <c r="G167" s="105">
        <f t="shared" si="142"/>
        <v>0</v>
      </c>
      <c r="H167" s="59"/>
      <c r="I167" s="103">
        <v>12</v>
      </c>
      <c r="J167" s="107"/>
      <c r="K167" s="108">
        <v>2500</v>
      </c>
      <c r="L167" s="109">
        <f t="shared" si="134"/>
        <v>72824</v>
      </c>
      <c r="M167" s="60">
        <f t="shared" si="135"/>
        <v>0.03499047781472964</v>
      </c>
      <c r="N167" s="59"/>
      <c r="O167" s="105">
        <f t="shared" si="143"/>
        <v>0</v>
      </c>
      <c r="P167" s="59"/>
      <c r="Q167" s="105">
        <f t="shared" si="144"/>
        <v>2437</v>
      </c>
      <c r="R167" s="110">
        <f t="shared" si="136"/>
        <v>0.0346228707005555</v>
      </c>
      <c r="S167" s="59"/>
      <c r="T167" s="103">
        <v>13</v>
      </c>
      <c r="U167" s="127"/>
      <c r="V167" s="108">
        <v>2500</v>
      </c>
      <c r="W167" s="109">
        <f t="shared" si="128"/>
        <v>75435</v>
      </c>
      <c r="X167" s="60">
        <f t="shared" si="129"/>
        <v>0.03441892355159415</v>
      </c>
      <c r="Y167" s="59"/>
      <c r="Z167" s="105">
        <f t="shared" si="137"/>
        <v>0</v>
      </c>
      <c r="AA167" s="59"/>
      <c r="AB167" s="105">
        <f t="shared" si="138"/>
        <v>2611</v>
      </c>
      <c r="AC167" s="110">
        <f t="shared" si="139"/>
        <v>0.0358535647588707</v>
      </c>
      <c r="AD167" s="110"/>
      <c r="AE167" s="143" t="s">
        <v>80</v>
      </c>
      <c r="AF167" s="89" t="s">
        <v>59</v>
      </c>
      <c r="AG167" s="113"/>
      <c r="AH167" s="108">
        <v>2500</v>
      </c>
      <c r="AI167" s="109">
        <f t="shared" si="130"/>
        <v>78232</v>
      </c>
      <c r="AJ167" s="59"/>
      <c r="AK167" s="105">
        <f t="shared" si="131"/>
        <v>0</v>
      </c>
      <c r="AL167" s="59"/>
      <c r="AM167" s="105">
        <f t="shared" si="132"/>
        <v>2797</v>
      </c>
      <c r="AN167" s="110">
        <f t="shared" si="133"/>
        <v>0.0370782793133161</v>
      </c>
      <c r="AO167" s="59"/>
      <c r="AP167" s="105">
        <f t="shared" si="145"/>
        <v>7845</v>
      </c>
      <c r="AQ167" s="110">
        <f t="shared" si="146"/>
        <v>0.11145524031426257</v>
      </c>
      <c r="AR167" s="111" t="str">
        <f t="shared" si="140"/>
        <v> </v>
      </c>
      <c r="AS167" s="28"/>
      <c r="AT167" s="29">
        <f t="shared" si="147"/>
        <v>0</v>
      </c>
    </row>
    <row r="168" spans="1:46" s="126" customFormat="1" ht="15.75" customHeight="1">
      <c r="A168" s="102">
        <v>0</v>
      </c>
      <c r="B168" s="40">
        <v>12</v>
      </c>
      <c r="C168" s="59"/>
      <c r="D168" s="104">
        <v>73102</v>
      </c>
      <c r="E168" s="60" t="e">
        <f>(#REF!/#REF!)-1</f>
        <v>#REF!</v>
      </c>
      <c r="F168" s="59"/>
      <c r="G168" s="105">
        <f t="shared" si="142"/>
        <v>0</v>
      </c>
      <c r="H168" s="59"/>
      <c r="I168" s="103">
        <v>13</v>
      </c>
      <c r="J168" s="107"/>
      <c r="K168" s="108">
        <v>2500</v>
      </c>
      <c r="L168" s="109">
        <f t="shared" si="134"/>
        <v>75486.33333333334</v>
      </c>
      <c r="M168" s="60">
        <f t="shared" si="135"/>
        <v>0.036558460580760954</v>
      </c>
      <c r="N168" s="59"/>
      <c r="O168" s="105">
        <f t="shared" si="143"/>
        <v>0</v>
      </c>
      <c r="P168" s="59"/>
      <c r="Q168" s="105">
        <f t="shared" si="144"/>
        <v>2384.333333333343</v>
      </c>
      <c r="R168" s="110">
        <f t="shared" si="136"/>
        <v>0.032616526679616745</v>
      </c>
      <c r="S168" s="59"/>
      <c r="T168" s="103">
        <v>14</v>
      </c>
      <c r="U168" s="127"/>
      <c r="V168" s="108">
        <v>2500</v>
      </c>
      <c r="W168" s="109">
        <f t="shared" si="128"/>
        <v>78044.66666666667</v>
      </c>
      <c r="X168" s="60">
        <f t="shared" si="129"/>
        <v>0.0345949051059411</v>
      </c>
      <c r="Y168" s="59"/>
      <c r="Z168" s="105">
        <f t="shared" si="137"/>
        <v>0</v>
      </c>
      <c r="AA168" s="59"/>
      <c r="AB168" s="105">
        <f t="shared" si="138"/>
        <v>2558.3333333333285</v>
      </c>
      <c r="AC168" s="110">
        <f t="shared" si="139"/>
        <v>0.033891344570098715</v>
      </c>
      <c r="AD168" s="110"/>
      <c r="AE168" s="143" t="s">
        <v>81</v>
      </c>
      <c r="AF168" s="89" t="s">
        <v>60</v>
      </c>
      <c r="AG168" s="113"/>
      <c r="AH168" s="108">
        <v>2500</v>
      </c>
      <c r="AI168" s="109">
        <f t="shared" si="130"/>
        <v>80790</v>
      </c>
      <c r="AJ168" s="59"/>
      <c r="AK168" s="105">
        <f t="shared" si="131"/>
        <v>0</v>
      </c>
      <c r="AL168" s="59"/>
      <c r="AM168" s="105">
        <f t="shared" si="132"/>
        <v>2745.3333333333285</v>
      </c>
      <c r="AN168" s="110">
        <f t="shared" si="133"/>
        <v>0.03517643742472253</v>
      </c>
      <c r="AO168" s="59"/>
      <c r="AP168" s="105">
        <f t="shared" si="145"/>
        <v>7688</v>
      </c>
      <c r="AQ168" s="110">
        <f t="shared" si="146"/>
        <v>0.10516812125523242</v>
      </c>
      <c r="AR168" s="111" t="str">
        <f t="shared" si="140"/>
        <v> </v>
      </c>
      <c r="AS168" s="28"/>
      <c r="AT168" s="29">
        <f t="shared" si="147"/>
        <v>0</v>
      </c>
    </row>
    <row r="169" spans="1:46" s="126" customFormat="1" ht="15.75" customHeight="1">
      <c r="A169" s="102">
        <v>0</v>
      </c>
      <c r="B169" s="40">
        <v>13</v>
      </c>
      <c r="C169" s="59"/>
      <c r="D169" s="104">
        <v>76340</v>
      </c>
      <c r="E169" s="60"/>
      <c r="F169" s="59"/>
      <c r="G169" s="105">
        <f t="shared" si="142"/>
        <v>0</v>
      </c>
      <c r="H169" s="59"/>
      <c r="I169" s="103">
        <v>14</v>
      </c>
      <c r="J169" s="107"/>
      <c r="K169" s="108">
        <v>2500</v>
      </c>
      <c r="L169" s="109">
        <f t="shared" si="134"/>
        <v>78497.33333333333</v>
      </c>
      <c r="M169" s="60"/>
      <c r="N169" s="59"/>
      <c r="O169" s="105">
        <f t="shared" si="143"/>
        <v>0</v>
      </c>
      <c r="P169" s="59"/>
      <c r="Q169" s="105">
        <f t="shared" si="144"/>
        <v>2157.3333333333285</v>
      </c>
      <c r="R169" s="110">
        <f t="shared" si="136"/>
        <v>0.028259540651471425</v>
      </c>
      <c r="S169" s="59"/>
      <c r="T169" s="103">
        <v>15</v>
      </c>
      <c r="U169" s="127"/>
      <c r="V169" s="108">
        <v>2500</v>
      </c>
      <c r="W169" s="109">
        <f t="shared" si="128"/>
        <v>80828.66666666666</v>
      </c>
      <c r="X169" s="60"/>
      <c r="Y169" s="59"/>
      <c r="Z169" s="105">
        <f t="shared" si="137"/>
        <v>0</v>
      </c>
      <c r="AA169" s="59"/>
      <c r="AB169" s="105">
        <f t="shared" si="138"/>
        <v>2331.3333333333285</v>
      </c>
      <c r="AC169" s="110">
        <f t="shared" si="139"/>
        <v>0.029699522701408056</v>
      </c>
      <c r="AD169" s="110"/>
      <c r="AE169" s="143" t="s">
        <v>82</v>
      </c>
      <c r="AF169" s="89" t="s">
        <v>61</v>
      </c>
      <c r="AG169" s="113"/>
      <c r="AH169" s="108">
        <v>2500</v>
      </c>
      <c r="AI169" s="109">
        <f t="shared" si="130"/>
        <v>83347</v>
      </c>
      <c r="AJ169" s="59"/>
      <c r="AK169" s="105">
        <f t="shared" si="131"/>
        <v>0</v>
      </c>
      <c r="AL169" s="59"/>
      <c r="AM169" s="105">
        <f t="shared" si="132"/>
        <v>2518.333333333343</v>
      </c>
      <c r="AN169" s="110">
        <f t="shared" si="133"/>
        <v>0.03115643789744575</v>
      </c>
      <c r="AO169" s="59"/>
      <c r="AP169" s="105">
        <f t="shared" si="145"/>
        <v>7007</v>
      </c>
      <c r="AQ169" s="110">
        <f t="shared" si="146"/>
        <v>0.09178674351585014</v>
      </c>
      <c r="AR169" s="111" t="str">
        <f t="shared" si="140"/>
        <v> </v>
      </c>
      <c r="AS169" s="28"/>
      <c r="AT169" s="29">
        <f t="shared" si="147"/>
        <v>0</v>
      </c>
    </row>
    <row r="170" spans="1:46" s="126" customFormat="1" ht="15.75" customHeight="1">
      <c r="A170" s="102">
        <v>0</v>
      </c>
      <c r="B170" s="40">
        <v>14</v>
      </c>
      <c r="C170" s="59"/>
      <c r="D170" s="104">
        <v>78620</v>
      </c>
      <c r="E170" s="60"/>
      <c r="F170" s="59"/>
      <c r="G170" s="105">
        <f t="shared" si="142"/>
        <v>0</v>
      </c>
      <c r="H170" s="59"/>
      <c r="I170" s="103">
        <v>15</v>
      </c>
      <c r="J170" s="107"/>
      <c r="K170" s="108">
        <v>2500</v>
      </c>
      <c r="L170" s="109">
        <f t="shared" si="134"/>
        <v>80869.66666666667</v>
      </c>
      <c r="M170" s="60"/>
      <c r="N170" s="59"/>
      <c r="O170" s="105">
        <f t="shared" si="143"/>
        <v>0</v>
      </c>
      <c r="P170" s="59"/>
      <c r="Q170" s="105">
        <f t="shared" si="144"/>
        <v>2249.6666666666715</v>
      </c>
      <c r="R170" s="110">
        <f t="shared" si="136"/>
        <v>0.02861443229034179</v>
      </c>
      <c r="S170" s="59"/>
      <c r="T170" s="103">
        <v>16</v>
      </c>
      <c r="U170" s="127"/>
      <c r="V170" s="108">
        <v>2500</v>
      </c>
      <c r="W170" s="109">
        <f t="shared" si="128"/>
        <v>83293.33333333334</v>
      </c>
      <c r="X170" s="60"/>
      <c r="Y170" s="59"/>
      <c r="Z170" s="105">
        <f t="shared" si="137"/>
        <v>0</v>
      </c>
      <c r="AA170" s="59"/>
      <c r="AB170" s="105">
        <f t="shared" si="138"/>
        <v>2423.6666666666715</v>
      </c>
      <c r="AC170" s="110">
        <f t="shared" si="139"/>
        <v>0.029970034087770915</v>
      </c>
      <c r="AD170" s="110"/>
      <c r="AE170" s="143" t="s">
        <v>89</v>
      </c>
      <c r="AF170" s="89" t="s">
        <v>62</v>
      </c>
      <c r="AG170" s="113"/>
      <c r="AH170" s="108">
        <v>2500</v>
      </c>
      <c r="AI170" s="109">
        <f t="shared" si="130"/>
        <v>85904</v>
      </c>
      <c r="AJ170" s="59"/>
      <c r="AK170" s="105">
        <f t="shared" si="131"/>
        <v>0</v>
      </c>
      <c r="AL170" s="59"/>
      <c r="AM170" s="105">
        <f t="shared" si="132"/>
        <v>2610.666666666657</v>
      </c>
      <c r="AN170" s="110">
        <f t="shared" si="133"/>
        <v>0.03134304466143737</v>
      </c>
      <c r="AO170" s="59"/>
      <c r="AP170" s="105">
        <f t="shared" si="145"/>
        <v>7284</v>
      </c>
      <c r="AQ170" s="110">
        <f t="shared" si="146"/>
        <v>0.09264818112439582</v>
      </c>
      <c r="AR170" s="111" t="str">
        <f t="shared" si="140"/>
        <v> </v>
      </c>
      <c r="AS170" s="28"/>
      <c r="AT170" s="29">
        <f t="shared" si="147"/>
        <v>0</v>
      </c>
    </row>
    <row r="171" spans="1:46" s="126" customFormat="1" ht="15.75" customHeight="1">
      <c r="A171" s="102"/>
      <c r="B171" s="40"/>
      <c r="C171" s="59"/>
      <c r="D171" s="104"/>
      <c r="E171" s="60"/>
      <c r="F171" s="59"/>
      <c r="G171" s="105"/>
      <c r="H171" s="59"/>
      <c r="I171" s="103"/>
      <c r="J171" s="107"/>
      <c r="K171" s="108">
        <v>2500</v>
      </c>
      <c r="L171" s="109"/>
      <c r="M171" s="60"/>
      <c r="N171" s="59"/>
      <c r="O171" s="105"/>
      <c r="P171" s="59"/>
      <c r="Q171" s="105"/>
      <c r="R171" s="110"/>
      <c r="S171" s="59"/>
      <c r="T171" s="112" t="s">
        <v>89</v>
      </c>
      <c r="U171" s="127"/>
      <c r="V171" s="108">
        <v>2500</v>
      </c>
      <c r="W171" s="109">
        <f t="shared" si="128"/>
        <v>85481</v>
      </c>
      <c r="X171" s="60"/>
      <c r="Y171" s="59"/>
      <c r="Z171" s="105">
        <f t="shared" si="137"/>
        <v>0</v>
      </c>
      <c r="AA171" s="59"/>
      <c r="AB171" s="105"/>
      <c r="AC171" s="110"/>
      <c r="AD171" s="110"/>
      <c r="AE171" s="143" t="s">
        <v>83</v>
      </c>
      <c r="AF171" s="89" t="s">
        <v>63</v>
      </c>
      <c r="AG171" s="113"/>
      <c r="AH171" s="108">
        <v>2500</v>
      </c>
      <c r="AI171" s="109">
        <f t="shared" si="130"/>
        <v>88461</v>
      </c>
      <c r="AJ171" s="59"/>
      <c r="AK171" s="105">
        <f>(A171*AI171)</f>
        <v>0</v>
      </c>
      <c r="AL171" s="59"/>
      <c r="AM171" s="105">
        <f>(AI171-W171)</f>
        <v>2980</v>
      </c>
      <c r="AN171" s="110">
        <f>(AM171/W171)</f>
        <v>0.03486154818029737</v>
      </c>
      <c r="AO171" s="59"/>
      <c r="AP171" s="105"/>
      <c r="AQ171" s="110"/>
      <c r="AR171" s="111" t="str">
        <f t="shared" si="140"/>
        <v> </v>
      </c>
      <c r="AS171" s="28"/>
      <c r="AT171" s="29">
        <f t="shared" si="147"/>
        <v>0</v>
      </c>
    </row>
    <row r="172" spans="1:46" s="126" customFormat="1" ht="15.75" customHeight="1">
      <c r="A172" s="102">
        <v>0</v>
      </c>
      <c r="B172" s="40">
        <v>15</v>
      </c>
      <c r="C172" s="59"/>
      <c r="D172" s="104">
        <v>81515</v>
      </c>
      <c r="E172" s="60"/>
      <c r="F172" s="59"/>
      <c r="G172" s="105">
        <f t="shared" si="142"/>
        <v>0</v>
      </c>
      <c r="H172" s="59"/>
      <c r="I172" s="103">
        <v>16</v>
      </c>
      <c r="J172" s="107"/>
      <c r="K172" s="108">
        <v>2500</v>
      </c>
      <c r="L172" s="109">
        <f>L149+K172</f>
        <v>84504.33333333333</v>
      </c>
      <c r="M172" s="60"/>
      <c r="N172" s="59"/>
      <c r="O172" s="105">
        <f t="shared" si="143"/>
        <v>0</v>
      </c>
      <c r="P172" s="59"/>
      <c r="Q172" s="105">
        <f t="shared" si="144"/>
        <v>2989.3333333333285</v>
      </c>
      <c r="R172" s="110">
        <f t="shared" si="136"/>
        <v>0.036672187123024336</v>
      </c>
      <c r="S172" s="59"/>
      <c r="T172" s="103">
        <v>17</v>
      </c>
      <c r="U172" s="127"/>
      <c r="V172" s="108">
        <v>2500</v>
      </c>
      <c r="W172" s="109">
        <f t="shared" si="128"/>
        <v>87667.66666666666</v>
      </c>
      <c r="X172" s="60"/>
      <c r="Y172" s="59"/>
      <c r="Z172" s="105">
        <f t="shared" si="137"/>
        <v>0</v>
      </c>
      <c r="AA172" s="59"/>
      <c r="AB172" s="105">
        <f t="shared" si="138"/>
        <v>3163.3333333333285</v>
      </c>
      <c r="AC172" s="110">
        <f t="shared" si="139"/>
        <v>0.037433977744730985</v>
      </c>
      <c r="AD172" s="110"/>
      <c r="AE172" s="143" t="s">
        <v>84</v>
      </c>
      <c r="AF172" s="89" t="s">
        <v>64</v>
      </c>
      <c r="AG172" s="113"/>
      <c r="AH172" s="108">
        <v>2500</v>
      </c>
      <c r="AI172" s="109">
        <f t="shared" si="130"/>
        <v>91018</v>
      </c>
      <c r="AJ172" s="59"/>
      <c r="AK172" s="105">
        <f t="shared" si="131"/>
        <v>0</v>
      </c>
      <c r="AL172" s="59"/>
      <c r="AM172" s="105">
        <f t="shared" si="132"/>
        <v>3350.333333333343</v>
      </c>
      <c r="AN172" s="110">
        <f t="shared" si="133"/>
        <v>0.03821629411071368</v>
      </c>
      <c r="AO172" s="59"/>
      <c r="AP172" s="105">
        <f t="shared" si="145"/>
        <v>9503</v>
      </c>
      <c r="AQ172" s="110">
        <f t="shared" si="146"/>
        <v>0.11657977059436914</v>
      </c>
      <c r="AR172" s="111" t="str">
        <f t="shared" si="140"/>
        <v> </v>
      </c>
      <c r="AS172" s="28"/>
      <c r="AT172" s="29">
        <f t="shared" si="147"/>
        <v>0</v>
      </c>
    </row>
    <row r="173" spans="1:46" s="126" customFormat="1" ht="15.75" customHeight="1">
      <c r="A173" s="102">
        <v>0</v>
      </c>
      <c r="B173" s="40">
        <v>16</v>
      </c>
      <c r="C173" s="59"/>
      <c r="D173" s="104">
        <v>84512</v>
      </c>
      <c r="E173" s="60"/>
      <c r="F173" s="59"/>
      <c r="G173" s="105">
        <f t="shared" si="142"/>
        <v>0</v>
      </c>
      <c r="H173" s="59"/>
      <c r="I173" s="103">
        <v>17</v>
      </c>
      <c r="J173" s="107"/>
      <c r="K173" s="108">
        <v>2500</v>
      </c>
      <c r="L173" s="109">
        <f>L150+K173</f>
        <v>87474.66666666667</v>
      </c>
      <c r="M173" s="60"/>
      <c r="N173" s="59"/>
      <c r="O173" s="105">
        <f t="shared" si="143"/>
        <v>0</v>
      </c>
      <c r="P173" s="59"/>
      <c r="Q173" s="105">
        <f t="shared" si="144"/>
        <v>2962.6666666666715</v>
      </c>
      <c r="R173" s="110">
        <f t="shared" si="136"/>
        <v>0.035056165593840775</v>
      </c>
      <c r="S173" s="59"/>
      <c r="T173" s="103">
        <v>18</v>
      </c>
      <c r="U173" s="127"/>
      <c r="V173" s="108">
        <v>2500</v>
      </c>
      <c r="W173" s="109">
        <f t="shared" si="128"/>
        <v>90430.33333333334</v>
      </c>
      <c r="X173" s="60"/>
      <c r="Y173" s="59"/>
      <c r="Z173" s="105">
        <f t="shared" si="137"/>
        <v>0</v>
      </c>
      <c r="AA173" s="59"/>
      <c r="AB173" s="105">
        <f t="shared" si="138"/>
        <v>2955.6666666666715</v>
      </c>
      <c r="AC173" s="110">
        <f t="shared" si="139"/>
        <v>0.033788830289912565</v>
      </c>
      <c r="AD173" s="110"/>
      <c r="AE173" s="143" t="s">
        <v>69</v>
      </c>
      <c r="AF173" s="89" t="s">
        <v>65</v>
      </c>
      <c r="AG173" s="113"/>
      <c r="AH173" s="108">
        <v>2500</v>
      </c>
      <c r="AI173" s="109">
        <f t="shared" si="130"/>
        <v>93574</v>
      </c>
      <c r="AJ173" s="59"/>
      <c r="AK173" s="105">
        <f t="shared" si="131"/>
        <v>0</v>
      </c>
      <c r="AL173" s="59"/>
      <c r="AM173" s="105">
        <f t="shared" si="132"/>
        <v>3143.666666666657</v>
      </c>
      <c r="AN173" s="110">
        <f t="shared" si="133"/>
        <v>0.03476340903310456</v>
      </c>
      <c r="AO173" s="59"/>
      <c r="AP173" s="105">
        <f t="shared" si="145"/>
        <v>9062</v>
      </c>
      <c r="AQ173" s="110">
        <f t="shared" si="146"/>
        <v>0.10722737599394169</v>
      </c>
      <c r="AR173" s="111" t="str">
        <f t="shared" si="140"/>
        <v> </v>
      </c>
      <c r="AS173" s="28"/>
      <c r="AT173" s="29">
        <f t="shared" si="147"/>
        <v>0</v>
      </c>
    </row>
    <row r="174" spans="1:46" s="126" customFormat="1" ht="15.75" customHeight="1">
      <c r="A174" s="102">
        <v>0</v>
      </c>
      <c r="B174" s="40">
        <v>17</v>
      </c>
      <c r="C174" s="59"/>
      <c r="D174" s="104">
        <v>87614</v>
      </c>
      <c r="E174" s="60"/>
      <c r="F174" s="59"/>
      <c r="G174" s="105">
        <f t="shared" si="142"/>
        <v>0</v>
      </c>
      <c r="H174" s="59"/>
      <c r="I174" s="103">
        <v>18</v>
      </c>
      <c r="J174" s="107"/>
      <c r="K174" s="108">
        <v>2500</v>
      </c>
      <c r="L174" s="109">
        <f>L151+K174</f>
        <v>89880</v>
      </c>
      <c r="M174" s="60"/>
      <c r="N174" s="59"/>
      <c r="O174" s="105">
        <f t="shared" si="143"/>
        <v>0</v>
      </c>
      <c r="P174" s="59"/>
      <c r="Q174" s="105">
        <f t="shared" si="144"/>
        <v>2266</v>
      </c>
      <c r="R174" s="110">
        <f t="shared" si="136"/>
        <v>0.025863446481155978</v>
      </c>
      <c r="S174" s="59"/>
      <c r="T174" s="103">
        <v>19</v>
      </c>
      <c r="U174" s="127"/>
      <c r="V174" s="108">
        <v>2500</v>
      </c>
      <c r="W174" s="109">
        <f t="shared" si="128"/>
        <v>93802.81674999998</v>
      </c>
      <c r="X174" s="60"/>
      <c r="Y174" s="59"/>
      <c r="Z174" s="105">
        <f t="shared" si="137"/>
        <v>0</v>
      </c>
      <c r="AA174" s="59"/>
      <c r="AB174" s="105">
        <f t="shared" si="138"/>
        <v>3922.8167499999836</v>
      </c>
      <c r="AC174" s="110">
        <f t="shared" si="139"/>
        <v>0.04364504617267449</v>
      </c>
      <c r="AD174" s="110"/>
      <c r="AE174" s="143" t="s">
        <v>85</v>
      </c>
      <c r="AF174" s="89" t="s">
        <v>66</v>
      </c>
      <c r="AG174" s="113"/>
      <c r="AH174" s="108">
        <v>2500</v>
      </c>
      <c r="AI174" s="109">
        <f t="shared" si="130"/>
        <v>95382</v>
      </c>
      <c r="AJ174" s="59"/>
      <c r="AK174" s="105">
        <f t="shared" si="131"/>
        <v>0</v>
      </c>
      <c r="AL174" s="59"/>
      <c r="AM174" s="105">
        <f t="shared" si="132"/>
        <v>1579.1832500000164</v>
      </c>
      <c r="AN174" s="110">
        <f t="shared" si="133"/>
        <v>0.01683513677642326</v>
      </c>
      <c r="AO174" s="59"/>
      <c r="AP174" s="105">
        <f t="shared" si="145"/>
        <v>7768</v>
      </c>
      <c r="AQ174" s="110">
        <f t="shared" si="146"/>
        <v>0.08866162941995571</v>
      </c>
      <c r="AR174" s="111" t="str">
        <f t="shared" si="140"/>
        <v> </v>
      </c>
      <c r="AS174" s="28"/>
      <c r="AT174" s="29">
        <f t="shared" si="147"/>
        <v>0</v>
      </c>
    </row>
    <row r="175" spans="1:46" s="126" customFormat="1" ht="15.75" customHeight="1">
      <c r="A175" s="102">
        <v>0</v>
      </c>
      <c r="B175" s="40">
        <v>18</v>
      </c>
      <c r="C175" s="59"/>
      <c r="D175" s="104">
        <v>90824</v>
      </c>
      <c r="E175" s="60"/>
      <c r="F175" s="59"/>
      <c r="G175" s="105">
        <f t="shared" si="142"/>
        <v>0</v>
      </c>
      <c r="H175" s="59"/>
      <c r="I175" s="103">
        <v>19</v>
      </c>
      <c r="J175" s="107"/>
      <c r="K175" s="108">
        <v>2500</v>
      </c>
      <c r="L175" s="109">
        <f>L152+K175</f>
        <v>92286.45</v>
      </c>
      <c r="M175" s="60"/>
      <c r="N175" s="59"/>
      <c r="O175" s="105">
        <f t="shared" si="143"/>
        <v>0</v>
      </c>
      <c r="P175" s="59"/>
      <c r="Q175" s="105">
        <f t="shared" si="144"/>
        <v>1462.449999999997</v>
      </c>
      <c r="R175" s="110">
        <f t="shared" si="136"/>
        <v>0.016102021492116588</v>
      </c>
      <c r="S175" s="59"/>
      <c r="T175" s="112" t="s">
        <v>69</v>
      </c>
      <c r="U175" s="127"/>
      <c r="V175" s="108">
        <v>2500</v>
      </c>
      <c r="W175" s="109">
        <f t="shared" si="128"/>
        <v>93802.81674999998</v>
      </c>
      <c r="X175" s="60"/>
      <c r="Y175" s="59"/>
      <c r="Z175" s="105">
        <f t="shared" si="137"/>
        <v>0</v>
      </c>
      <c r="AA175" s="59"/>
      <c r="AB175" s="105">
        <f t="shared" si="138"/>
        <v>1516.3667499999865</v>
      </c>
      <c r="AC175" s="110">
        <f t="shared" si="139"/>
        <v>0.016431087662381494</v>
      </c>
      <c r="AD175" s="110"/>
      <c r="AE175" s="143" t="s">
        <v>85</v>
      </c>
      <c r="AF175" s="89" t="s">
        <v>66</v>
      </c>
      <c r="AG175" s="113"/>
      <c r="AH175" s="108">
        <v>2500</v>
      </c>
      <c r="AI175" s="109">
        <f t="shared" si="130"/>
        <v>95382.34999999999</v>
      </c>
      <c r="AJ175" s="59"/>
      <c r="AK175" s="105">
        <f t="shared" si="131"/>
        <v>0</v>
      </c>
      <c r="AL175" s="59"/>
      <c r="AM175" s="105">
        <f t="shared" si="132"/>
        <v>1579.5332500000077</v>
      </c>
      <c r="AN175" s="110">
        <f t="shared" si="133"/>
        <v>0.01683886800766042</v>
      </c>
      <c r="AO175" s="59"/>
      <c r="AP175" s="105">
        <f t="shared" si="145"/>
        <v>4558.349999999991</v>
      </c>
      <c r="AQ175" s="110">
        <f t="shared" si="146"/>
        <v>0.050188826741830256</v>
      </c>
      <c r="AR175" s="111" t="str">
        <f t="shared" si="140"/>
        <v> </v>
      </c>
      <c r="AS175" s="28"/>
      <c r="AT175" s="29">
        <f>(A175*AI175)</f>
        <v>0</v>
      </c>
    </row>
    <row r="176" spans="1:46" s="126" customFormat="1" ht="15.75" customHeight="1">
      <c r="A176" s="102"/>
      <c r="B176" s="40"/>
      <c r="C176" s="59"/>
      <c r="D176" s="104"/>
      <c r="E176" s="60"/>
      <c r="F176" s="59"/>
      <c r="G176" s="105"/>
      <c r="H176" s="59"/>
      <c r="I176" s="40"/>
      <c r="J176" s="107"/>
      <c r="K176" s="108"/>
      <c r="L176" s="109"/>
      <c r="M176" s="60"/>
      <c r="N176" s="59"/>
      <c r="O176" s="105"/>
      <c r="P176" s="59"/>
      <c r="Q176" s="105"/>
      <c r="R176" s="110"/>
      <c r="S176" s="59"/>
      <c r="T176" s="40"/>
      <c r="U176" s="127"/>
      <c r="V176" s="108"/>
      <c r="W176" s="109"/>
      <c r="X176" s="60"/>
      <c r="Y176" s="59"/>
      <c r="Z176" s="105"/>
      <c r="AA176" s="59"/>
      <c r="AB176" s="105"/>
      <c r="AC176" s="110"/>
      <c r="AD176" s="110"/>
      <c r="AE176" s="59"/>
      <c r="AF176" s="40"/>
      <c r="AG176" s="113"/>
      <c r="AH176" s="108"/>
      <c r="AI176" s="109"/>
      <c r="AJ176" s="59"/>
      <c r="AK176" s="105"/>
      <c r="AL176" s="59"/>
      <c r="AM176" s="105"/>
      <c r="AN176" s="110"/>
      <c r="AO176" s="59"/>
      <c r="AP176" s="105"/>
      <c r="AQ176" s="110"/>
      <c r="AR176" s="111"/>
      <c r="AS176" s="28"/>
      <c r="AT176" s="29"/>
    </row>
    <row r="177" spans="1:46" s="126" customFormat="1" ht="15.75" customHeight="1">
      <c r="A177" s="102">
        <v>1</v>
      </c>
      <c r="B177" s="89" t="s">
        <v>51</v>
      </c>
      <c r="C177" s="59"/>
      <c r="D177" s="104">
        <v>110179</v>
      </c>
      <c r="E177" s="60"/>
      <c r="F177" s="59"/>
      <c r="G177" s="105">
        <f t="shared" si="142"/>
        <v>110179</v>
      </c>
      <c r="H177" s="59"/>
      <c r="I177" s="89" t="s">
        <v>51</v>
      </c>
      <c r="J177" s="107">
        <v>111832</v>
      </c>
      <c r="K177" s="108">
        <v>322</v>
      </c>
      <c r="L177" s="109">
        <f>J177+K177</f>
        <v>112154</v>
      </c>
      <c r="M177" s="60"/>
      <c r="N177" s="59"/>
      <c r="O177" s="105">
        <f t="shared" si="143"/>
        <v>112154</v>
      </c>
      <c r="P177" s="59"/>
      <c r="Q177" s="105">
        <f t="shared" si="144"/>
        <v>1975</v>
      </c>
      <c r="R177" s="110">
        <f t="shared" si="136"/>
        <v>0.017925375979088574</v>
      </c>
      <c r="S177" s="59"/>
      <c r="T177" s="89" t="s">
        <v>51</v>
      </c>
      <c r="U177" s="127">
        <v>113836</v>
      </c>
      <c r="V177" s="108">
        <v>627</v>
      </c>
      <c r="W177" s="109">
        <f>U177+V177</f>
        <v>114463</v>
      </c>
      <c r="X177" s="60"/>
      <c r="Y177" s="59"/>
      <c r="Z177" s="105">
        <f t="shared" si="137"/>
        <v>114463</v>
      </c>
      <c r="AA177" s="59"/>
      <c r="AB177" s="105">
        <f t="shared" si="138"/>
        <v>2309</v>
      </c>
      <c r="AC177" s="110">
        <f t="shared" si="139"/>
        <v>0.020587763254097044</v>
      </c>
      <c r="AD177" s="110"/>
      <c r="AE177" s="59"/>
      <c r="AF177" s="89" t="s">
        <v>51</v>
      </c>
      <c r="AG177" s="113">
        <v>115137</v>
      </c>
      <c r="AH177" s="108">
        <v>1029</v>
      </c>
      <c r="AI177" s="109">
        <f>AG177+AH177</f>
        <v>116166</v>
      </c>
      <c r="AJ177" s="59"/>
      <c r="AK177" s="105">
        <f t="shared" si="131"/>
        <v>116166</v>
      </c>
      <c r="AL177" s="59"/>
      <c r="AM177" s="105">
        <f t="shared" si="132"/>
        <v>1703</v>
      </c>
      <c r="AN177" s="110">
        <f t="shared" si="133"/>
        <v>0.014878170238417655</v>
      </c>
      <c r="AO177" s="59"/>
      <c r="AP177" s="105">
        <f t="shared" si="145"/>
        <v>5987</v>
      </c>
      <c r="AQ177" s="110">
        <f t="shared" si="146"/>
        <v>0.05433884860091306</v>
      </c>
      <c r="AR177" s="111" t="str">
        <f t="shared" si="140"/>
        <v>&lt;</v>
      </c>
      <c r="AS177" s="28"/>
      <c r="AT177" s="29">
        <f>(A177*AI177)</f>
        <v>116166</v>
      </c>
    </row>
    <row r="178" spans="1:46" s="126" customFormat="1" ht="15.75" customHeight="1">
      <c r="A178" s="114">
        <f>SUM(A157:A177)</f>
        <v>2</v>
      </c>
      <c r="B178" s="59"/>
      <c r="C178" s="59"/>
      <c r="D178" s="105"/>
      <c r="E178" s="116"/>
      <c r="F178" s="59"/>
      <c r="G178" s="117">
        <f>SUM(G157:G177)</f>
        <v>176231</v>
      </c>
      <c r="H178" s="59"/>
      <c r="I178" s="59"/>
      <c r="J178" s="119"/>
      <c r="K178" s="136"/>
      <c r="L178" s="105"/>
      <c r="M178" s="116"/>
      <c r="N178" s="59"/>
      <c r="O178" s="117">
        <f>SUM(O157:O177)</f>
        <v>180382.66666666666</v>
      </c>
      <c r="P178" s="59"/>
      <c r="Q178" s="59"/>
      <c r="R178" s="59"/>
      <c r="S178" s="59"/>
      <c r="T178" s="59"/>
      <c r="U178" s="59"/>
      <c r="V178" s="136"/>
      <c r="W178" s="105"/>
      <c r="X178" s="59"/>
      <c r="Y178" s="59"/>
      <c r="Z178" s="117">
        <f>SUM(Z156:Z177)</f>
        <v>185043.3333333333</v>
      </c>
      <c r="AA178" s="59"/>
      <c r="AB178" s="59"/>
      <c r="AC178" s="59"/>
      <c r="AD178" s="59"/>
      <c r="AE178" s="59"/>
      <c r="AF178" s="59"/>
      <c r="AG178" s="59"/>
      <c r="AH178" s="59"/>
      <c r="AI178" s="135"/>
      <c r="AJ178" s="59"/>
      <c r="AK178" s="117">
        <f>SUM(AK155:AK177)</f>
        <v>189284</v>
      </c>
      <c r="AL178" s="59"/>
      <c r="AM178" s="59"/>
      <c r="AN178" s="59"/>
      <c r="AO178" s="59"/>
      <c r="AP178" s="59"/>
      <c r="AQ178" s="59"/>
      <c r="AR178" s="59"/>
      <c r="AS178" s="27"/>
      <c r="AT178" s="120">
        <f>SUM(AT157:AT177)</f>
        <v>191842</v>
      </c>
    </row>
    <row r="179" spans="1:46" s="126" customFormat="1" ht="15.75" customHeight="1">
      <c r="A179" s="121"/>
      <c r="B179" s="59"/>
      <c r="C179" s="59"/>
      <c r="D179" s="105"/>
      <c r="E179" s="116"/>
      <c r="F179" s="59"/>
      <c r="G179" s="122"/>
      <c r="H179" s="59"/>
      <c r="I179" s="59"/>
      <c r="J179" s="119"/>
      <c r="K179" s="136"/>
      <c r="L179" s="105"/>
      <c r="M179" s="116"/>
      <c r="N179" s="59"/>
      <c r="O179" s="122"/>
      <c r="P179" s="59"/>
      <c r="Q179" s="59"/>
      <c r="R179" s="59"/>
      <c r="S179" s="59"/>
      <c r="T179" s="59"/>
      <c r="U179" s="59"/>
      <c r="V179" s="136"/>
      <c r="W179" s="105"/>
      <c r="X179" s="59"/>
      <c r="Y179" s="59"/>
      <c r="Z179" s="122"/>
      <c r="AA179" s="59"/>
      <c r="AB179" s="59"/>
      <c r="AC179" s="59"/>
      <c r="AD179" s="59"/>
      <c r="AE179" s="59"/>
      <c r="AF179" s="59"/>
      <c r="AG179" s="59"/>
      <c r="AH179" s="59"/>
      <c r="AI179" s="135"/>
      <c r="AJ179" s="59"/>
      <c r="AK179" s="122"/>
      <c r="AL179" s="59"/>
      <c r="AM179" s="59"/>
      <c r="AN179" s="59"/>
      <c r="AO179" s="59"/>
      <c r="AP179" s="59"/>
      <c r="AQ179" s="59"/>
      <c r="AR179" s="59"/>
      <c r="AS179" s="27"/>
      <c r="AT179" s="123"/>
    </row>
    <row r="180" spans="1:46" s="22" customFormat="1" ht="15.75" customHeight="1">
      <c r="A180" s="62"/>
      <c r="B180" s="38"/>
      <c r="C180" s="38"/>
      <c r="D180" s="56"/>
      <c r="E180" s="61"/>
      <c r="F180" s="38"/>
      <c r="G180" s="34"/>
      <c r="H180" s="38"/>
      <c r="I180" s="38"/>
      <c r="J180" s="94"/>
      <c r="K180" s="51"/>
      <c r="L180" s="56"/>
      <c r="M180" s="61"/>
      <c r="N180" s="38"/>
      <c r="O180" s="34"/>
      <c r="P180" s="38"/>
      <c r="Q180" s="38"/>
      <c r="R180" s="38"/>
      <c r="S180" s="38"/>
      <c r="T180" s="38"/>
      <c r="U180" s="38"/>
      <c r="V180" s="51"/>
      <c r="W180" s="56"/>
      <c r="X180" s="38"/>
      <c r="Y180" s="38"/>
      <c r="Z180" s="34"/>
      <c r="AA180" s="38"/>
      <c r="AB180" s="38"/>
      <c r="AC180" s="38"/>
      <c r="AD180" s="38"/>
      <c r="AE180" s="38"/>
      <c r="AF180" s="38"/>
      <c r="AG180" s="38"/>
      <c r="AH180" s="38"/>
      <c r="AI180" s="63"/>
      <c r="AJ180" s="38"/>
      <c r="AK180" s="34"/>
      <c r="AL180" s="38"/>
      <c r="AM180" s="38"/>
      <c r="AN180" s="38"/>
      <c r="AO180" s="38"/>
      <c r="AP180" s="38"/>
      <c r="AQ180" s="38"/>
      <c r="AR180" s="38"/>
      <c r="AS180" s="12"/>
      <c r="AT180" s="20"/>
    </row>
    <row r="181" spans="1:46" s="22" customFormat="1" ht="15.75" customHeight="1">
      <c r="A181" s="62"/>
      <c r="B181" s="38"/>
      <c r="C181" s="38"/>
      <c r="D181" s="56"/>
      <c r="E181" s="61"/>
      <c r="F181" s="38"/>
      <c r="G181" s="34"/>
      <c r="H181" s="38"/>
      <c r="I181" s="38"/>
      <c r="J181" s="94"/>
      <c r="K181" s="51"/>
      <c r="L181" s="56"/>
      <c r="M181" s="61"/>
      <c r="N181" s="38"/>
      <c r="O181" s="34"/>
      <c r="P181" s="38"/>
      <c r="Q181" s="38"/>
      <c r="R181" s="38"/>
      <c r="S181" s="38"/>
      <c r="T181" s="38"/>
      <c r="U181" s="38"/>
      <c r="V181" s="51"/>
      <c r="W181" s="56"/>
      <c r="X181" s="38"/>
      <c r="Y181" s="38"/>
      <c r="Z181" s="34"/>
      <c r="AA181" s="38"/>
      <c r="AB181" s="38"/>
      <c r="AC181" s="38"/>
      <c r="AD181" s="38"/>
      <c r="AE181" s="38"/>
      <c r="AF181" s="38"/>
      <c r="AG181" s="38"/>
      <c r="AH181" s="38"/>
      <c r="AI181" s="63"/>
      <c r="AJ181" s="38"/>
      <c r="AK181" s="34"/>
      <c r="AL181" s="38"/>
      <c r="AM181" s="38"/>
      <c r="AN181" s="38"/>
      <c r="AO181" s="38"/>
      <c r="AP181" s="85" t="s">
        <v>10</v>
      </c>
      <c r="AQ181" s="86"/>
      <c r="AR181" s="38"/>
      <c r="AS181" s="12"/>
      <c r="AT181" s="20"/>
    </row>
    <row r="182" spans="1:46" s="22" customFormat="1" ht="15.75" customHeight="1">
      <c r="A182" s="62"/>
      <c r="B182" s="38"/>
      <c r="C182" s="38"/>
      <c r="D182" s="56"/>
      <c r="E182" s="61"/>
      <c r="F182" s="38"/>
      <c r="G182" s="34"/>
      <c r="H182" s="38"/>
      <c r="I182" s="38"/>
      <c r="J182" s="94"/>
      <c r="K182" s="51"/>
      <c r="L182" s="56"/>
      <c r="M182" s="61"/>
      <c r="N182" s="38"/>
      <c r="O182" s="34"/>
      <c r="P182" s="38"/>
      <c r="Q182" s="38"/>
      <c r="R182" s="38"/>
      <c r="S182" s="38"/>
      <c r="T182" s="38"/>
      <c r="U182" s="38"/>
      <c r="V182" s="51"/>
      <c r="W182" s="56"/>
      <c r="X182" s="38"/>
      <c r="Y182" s="38"/>
      <c r="Z182" s="34"/>
      <c r="AA182" s="38"/>
      <c r="AB182" s="38"/>
      <c r="AC182" s="38"/>
      <c r="AD182" s="38"/>
      <c r="AE182" s="38"/>
      <c r="AF182" s="38"/>
      <c r="AG182" s="38"/>
      <c r="AH182" s="38"/>
      <c r="AI182" s="63"/>
      <c r="AJ182" s="38"/>
      <c r="AK182" s="34"/>
      <c r="AL182" s="38"/>
      <c r="AM182" s="38"/>
      <c r="AN182" s="38"/>
      <c r="AO182" s="38"/>
      <c r="AP182" s="87" t="s">
        <v>49</v>
      </c>
      <c r="AQ182" s="88"/>
      <c r="AR182" s="38"/>
      <c r="AS182" s="12"/>
      <c r="AT182" s="20"/>
    </row>
    <row r="183" spans="1:47" ht="15.75" customHeight="1">
      <c r="A183" s="153">
        <f>A31+A57+A82+A106+A129+A153+A178</f>
        <v>21.939999999999998</v>
      </c>
      <c r="B183" s="42" t="s">
        <v>39</v>
      </c>
      <c r="C183" s="42"/>
      <c r="D183" s="42"/>
      <c r="E183" s="38"/>
      <c r="F183" s="38"/>
      <c r="G183" s="56">
        <f>G31+G57+G82+G106+G129+G153+G178</f>
        <v>1421862.8599999999</v>
      </c>
      <c r="H183" s="38"/>
      <c r="I183" s="65"/>
      <c r="J183" s="98"/>
      <c r="K183" s="65"/>
      <c r="L183" s="65"/>
      <c r="M183" s="38"/>
      <c r="N183" s="38"/>
      <c r="O183" s="56">
        <f>O31+O57+O82+O106+O129+O153+O178</f>
        <v>1472424.8483333334</v>
      </c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56">
        <f>Z31+Z57+Z82+Z106+Z129+Z153+Z178</f>
        <v>1525250.8167166666</v>
      </c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56">
        <f>AK31+AK57+AK82+AK106+AK129+AK153+AK178</f>
        <v>1579727.37</v>
      </c>
      <c r="AL183" s="38"/>
      <c r="AM183" s="38"/>
      <c r="AN183" s="35"/>
      <c r="AO183" s="38"/>
      <c r="AP183" s="66">
        <f>((AK183-G183)/A183)</f>
        <v>7195.283044667286</v>
      </c>
      <c r="AQ183" s="57">
        <f>(AK183/G183)-1</f>
        <v>0.11102653739756607</v>
      </c>
      <c r="AR183" s="64"/>
      <c r="AS183" s="12"/>
      <c r="AT183" s="56">
        <f>AT31+AT57+AT82+AT106+AT129+AT153+AT178</f>
        <v>1623558.87</v>
      </c>
      <c r="AU183" s="11"/>
    </row>
    <row r="184" spans="1:46" ht="15.75" customHeight="1">
      <c r="A184" s="67"/>
      <c r="B184" s="68" t="s">
        <v>45</v>
      </c>
      <c r="C184" s="68"/>
      <c r="D184" s="68"/>
      <c r="E184" s="35"/>
      <c r="F184" s="35"/>
      <c r="G184" s="35">
        <v>1.035</v>
      </c>
      <c r="H184" s="38"/>
      <c r="I184" s="37" t="s">
        <v>46</v>
      </c>
      <c r="J184" s="99"/>
      <c r="K184" s="36"/>
      <c r="L184" s="36"/>
      <c r="M184" s="35"/>
      <c r="N184" s="35"/>
      <c r="O184" s="34">
        <f>-G185</f>
        <v>-1471628.0600999997</v>
      </c>
      <c r="P184" s="35"/>
      <c r="Q184" s="35"/>
      <c r="R184" s="35"/>
      <c r="S184" s="35"/>
      <c r="T184" s="37" t="s">
        <v>46</v>
      </c>
      <c r="U184" s="36"/>
      <c r="V184" s="36"/>
      <c r="W184" s="36"/>
      <c r="X184" s="35"/>
      <c r="Y184" s="35"/>
      <c r="Z184" s="34">
        <f>-G187</f>
        <v>-1523135.0422034995</v>
      </c>
      <c r="AA184" s="35"/>
      <c r="AB184" s="35"/>
      <c r="AC184" s="35"/>
      <c r="AD184" s="35"/>
      <c r="AE184" s="35"/>
      <c r="AF184" s="37"/>
      <c r="AG184" s="35"/>
      <c r="AH184" s="35"/>
      <c r="AI184" s="38"/>
      <c r="AJ184" s="36"/>
      <c r="AK184" s="34">
        <f>-G189</f>
        <v>-1576444.7686806219</v>
      </c>
      <c r="AL184" s="36"/>
      <c r="AM184" s="35"/>
      <c r="AN184" s="35"/>
      <c r="AO184" s="34"/>
      <c r="AP184" s="44"/>
      <c r="AQ184" s="44"/>
      <c r="AR184" s="38"/>
      <c r="AS184" s="12"/>
      <c r="AT184" s="15">
        <f>(AT183/AK183)-1</f>
        <v>0.027746243328049758</v>
      </c>
    </row>
    <row r="185" spans="1:45" ht="15.75" customHeight="1">
      <c r="A185" s="67"/>
      <c r="B185" s="69" t="s">
        <v>44</v>
      </c>
      <c r="C185" s="35"/>
      <c r="D185" s="35"/>
      <c r="E185" s="35"/>
      <c r="F185" s="35"/>
      <c r="G185" s="70">
        <f>G183*G184</f>
        <v>1471628.0600999997</v>
      </c>
      <c r="H185" s="38"/>
      <c r="I185" s="38" t="s">
        <v>47</v>
      </c>
      <c r="K185" s="38"/>
      <c r="L185" s="38"/>
      <c r="M185" s="38"/>
      <c r="N185" s="38"/>
      <c r="O185" s="70">
        <f>O183+O184</f>
        <v>796.7882333337329</v>
      </c>
      <c r="P185" s="38"/>
      <c r="Q185" s="38"/>
      <c r="R185" s="38"/>
      <c r="S185" s="38"/>
      <c r="T185" s="38" t="s">
        <v>47</v>
      </c>
      <c r="U185" s="38"/>
      <c r="V185" s="38"/>
      <c r="W185" s="38"/>
      <c r="X185" s="38"/>
      <c r="Y185" s="38"/>
      <c r="Z185" s="70">
        <f>Z183+Z184</f>
        <v>2115.7745131670963</v>
      </c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70">
        <f>AK183+AK184</f>
        <v>3282.601319378242</v>
      </c>
      <c r="AL185" s="38"/>
      <c r="AM185" s="38"/>
      <c r="AN185" s="38"/>
      <c r="AR185" s="35"/>
      <c r="AS185" s="12"/>
    </row>
    <row r="186" spans="1:45" ht="15.75" customHeight="1">
      <c r="A186" s="67"/>
      <c r="B186" s="68" t="s">
        <v>40</v>
      </c>
      <c r="C186" s="35"/>
      <c r="D186" s="35"/>
      <c r="E186" s="35"/>
      <c r="F186" s="35"/>
      <c r="G186" s="35">
        <v>1.035</v>
      </c>
      <c r="H186" s="38"/>
      <c r="I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24"/>
      <c r="AM186" s="24"/>
      <c r="AN186" s="38"/>
      <c r="AO186" s="39" t="s">
        <v>11</v>
      </c>
      <c r="AP186" s="71"/>
      <c r="AQ186" s="72"/>
      <c r="AR186" s="35"/>
      <c r="AS186" s="12"/>
    </row>
    <row r="187" spans="1:45" ht="15.75" customHeight="1">
      <c r="A187" s="67"/>
      <c r="B187" s="69" t="s">
        <v>41</v>
      </c>
      <c r="C187" s="35"/>
      <c r="D187" s="35"/>
      <c r="E187" s="35"/>
      <c r="F187" s="35"/>
      <c r="G187" s="70">
        <f>G185*G186</f>
        <v>1523135.0422034995</v>
      </c>
      <c r="H187" s="38"/>
      <c r="I187" s="23" t="s">
        <v>34</v>
      </c>
      <c r="J187" s="100"/>
      <c r="K187" s="23"/>
      <c r="L187" s="23"/>
      <c r="M187" s="23"/>
      <c r="N187" s="23"/>
      <c r="O187" s="23"/>
      <c r="P187" s="23"/>
      <c r="Q187" s="23"/>
      <c r="R187" s="38"/>
      <c r="S187" s="38"/>
      <c r="T187" s="23" t="s">
        <v>35</v>
      </c>
      <c r="U187" s="23"/>
      <c r="V187" s="23"/>
      <c r="W187" s="23"/>
      <c r="X187" s="23"/>
      <c r="Y187" s="23"/>
      <c r="Z187" s="23"/>
      <c r="AA187" s="23"/>
      <c r="AB187" s="23"/>
      <c r="AC187" s="38"/>
      <c r="AD187" s="38"/>
      <c r="AE187" s="38"/>
      <c r="AF187" s="23" t="s">
        <v>36</v>
      </c>
      <c r="AG187" s="23"/>
      <c r="AH187" s="23"/>
      <c r="AI187" s="23"/>
      <c r="AJ187" s="23"/>
      <c r="AK187" s="23"/>
      <c r="AL187" s="24"/>
      <c r="AM187" s="24"/>
      <c r="AN187" s="38"/>
      <c r="AO187" s="73" t="s">
        <v>12</v>
      </c>
      <c r="AP187" s="35"/>
      <c r="AQ187" s="74"/>
      <c r="AR187" s="35"/>
      <c r="AS187" s="21"/>
    </row>
    <row r="188" spans="1:45" ht="15.75" customHeight="1">
      <c r="A188" s="67"/>
      <c r="B188" s="68" t="s">
        <v>42</v>
      </c>
      <c r="C188" s="35"/>
      <c r="D188" s="35"/>
      <c r="E188" s="35"/>
      <c r="F188" s="35"/>
      <c r="G188" s="35">
        <v>1.035</v>
      </c>
      <c r="H188" s="38"/>
      <c r="I188" s="24" t="s">
        <v>32</v>
      </c>
      <c r="J188" s="101"/>
      <c r="K188" s="24"/>
      <c r="L188" s="24"/>
      <c r="M188" s="24"/>
      <c r="N188" s="24"/>
      <c r="O188" s="25">
        <f>O183-G183</f>
        <v>50561.98833333352</v>
      </c>
      <c r="P188" s="24"/>
      <c r="Q188" s="24"/>
      <c r="R188" s="38"/>
      <c r="S188" s="38"/>
      <c r="T188" s="24" t="s">
        <v>32</v>
      </c>
      <c r="U188" s="24"/>
      <c r="V188" s="24"/>
      <c r="W188" s="24"/>
      <c r="X188" s="24"/>
      <c r="Y188" s="24"/>
      <c r="Z188" s="25">
        <f>Z183-O183</f>
        <v>52825.96838333318</v>
      </c>
      <c r="AA188" s="24"/>
      <c r="AB188" s="24"/>
      <c r="AC188" s="38"/>
      <c r="AD188" s="38"/>
      <c r="AE188" s="38"/>
      <c r="AF188" s="24" t="s">
        <v>32</v>
      </c>
      <c r="AG188" s="24"/>
      <c r="AH188" s="24"/>
      <c r="AI188" s="24"/>
      <c r="AJ188" s="24"/>
      <c r="AK188" s="25">
        <f>AK183-Z183</f>
        <v>54476.553283333546</v>
      </c>
      <c r="AL188" s="38"/>
      <c r="AM188" s="38"/>
      <c r="AN188" s="78"/>
      <c r="AO188" s="75"/>
      <c r="AP188" s="76"/>
      <c r="AQ188" s="77">
        <f>(AT184)</f>
        <v>0.027746243328049758</v>
      </c>
      <c r="AR188" s="79"/>
      <c r="AS188" s="21"/>
    </row>
    <row r="189" spans="1:45" ht="15.75" customHeight="1">
      <c r="A189" s="67"/>
      <c r="B189" s="69" t="s">
        <v>43</v>
      </c>
      <c r="C189" s="35"/>
      <c r="D189" s="35"/>
      <c r="E189" s="35"/>
      <c r="F189" s="35"/>
      <c r="G189" s="70">
        <f>G187*G188</f>
        <v>1576444.7686806219</v>
      </c>
      <c r="H189" s="38"/>
      <c r="I189" s="24" t="s">
        <v>33</v>
      </c>
      <c r="J189" s="101"/>
      <c r="K189" s="24"/>
      <c r="L189" s="24"/>
      <c r="M189" s="24"/>
      <c r="N189" s="24"/>
      <c r="O189" s="26">
        <f>O188/G183</f>
        <v>0.03556038332229419</v>
      </c>
      <c r="P189" s="24"/>
      <c r="Q189" s="24"/>
      <c r="R189" s="38"/>
      <c r="S189" s="38"/>
      <c r="T189" s="24" t="s">
        <v>33</v>
      </c>
      <c r="U189" s="24"/>
      <c r="V189" s="24"/>
      <c r="W189" s="24"/>
      <c r="X189" s="24"/>
      <c r="Y189" s="24"/>
      <c r="Z189" s="26">
        <f>Z188/O183</f>
        <v>0.035876852012602156</v>
      </c>
      <c r="AA189" s="24"/>
      <c r="AB189" s="24"/>
      <c r="AC189" s="38"/>
      <c r="AD189" s="38"/>
      <c r="AE189" s="38"/>
      <c r="AF189" s="24" t="s">
        <v>33</v>
      </c>
      <c r="AG189" s="24"/>
      <c r="AH189" s="24"/>
      <c r="AI189" s="24"/>
      <c r="AJ189" s="24"/>
      <c r="AK189" s="26">
        <f>AK188/Z183</f>
        <v>0.035716455737163665</v>
      </c>
      <c r="AL189" s="38"/>
      <c r="AM189" s="38"/>
      <c r="AN189" s="38"/>
      <c r="AO189" s="38"/>
      <c r="AP189" s="38"/>
      <c r="AQ189" s="38"/>
      <c r="AR189" s="38"/>
      <c r="AS189" s="21"/>
    </row>
    <row r="190" spans="1:45" ht="15">
      <c r="A190" s="10"/>
      <c r="B190" s="10"/>
      <c r="C190" s="10"/>
      <c r="D190" s="10"/>
      <c r="E190" s="10"/>
      <c r="F190" s="10"/>
      <c r="G190" s="10"/>
      <c r="H190" s="10"/>
      <c r="AS190" s="22"/>
    </row>
    <row r="192" spans="40:53" ht="15">
      <c r="AN192" s="23"/>
      <c r="AT192" s="23" t="s">
        <v>31</v>
      </c>
      <c r="AU192" s="23"/>
      <c r="AV192" s="23"/>
      <c r="AW192" s="23"/>
      <c r="AX192" s="23"/>
      <c r="AY192" s="23"/>
      <c r="AZ192" s="23"/>
      <c r="BA192" s="23"/>
    </row>
    <row r="193" spans="1:53" ht="15.75">
      <c r="A193" s="2"/>
      <c r="AN193" s="24"/>
      <c r="AT193" s="24" t="s">
        <v>32</v>
      </c>
      <c r="AU193" s="24"/>
      <c r="AV193" s="24"/>
      <c r="AW193" s="24"/>
      <c r="AX193" s="24"/>
      <c r="AY193" s="25">
        <f>AT183-AK183</f>
        <v>43831.5</v>
      </c>
      <c r="AZ193" s="24"/>
      <c r="BA193" s="24"/>
    </row>
    <row r="194" spans="40:53" ht="15">
      <c r="AN194" s="24"/>
      <c r="AT194" s="24" t="s">
        <v>33</v>
      </c>
      <c r="AU194" s="24"/>
      <c r="AV194" s="24"/>
      <c r="AW194" s="24"/>
      <c r="AX194" s="24"/>
      <c r="AY194" s="26">
        <f>AY193/AK183</f>
        <v>0.0277462433280497</v>
      </c>
      <c r="AZ194" s="24"/>
      <c r="BA194" s="24"/>
    </row>
  </sheetData>
  <sheetProtection/>
  <printOptions horizontalCentered="1"/>
  <pageMargins left="0" right="0" top="0.5" bottom="0" header="0.25" footer="0"/>
  <pageSetup horizontalDpi="600" verticalDpi="600" orientation="landscape" scale="62" r:id="rId1"/>
  <headerFooter alignWithMargins="0">
    <oddHeader>&amp;RATTACHMENT B
Page&amp;P
</oddHeader>
  </headerFooter>
  <rowBreaks count="3" manualBreakCount="3">
    <brk id="57" max="43" man="1"/>
    <brk id="106" max="43" man="1"/>
    <brk id="153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RowColHeaders="0" tabSelected="1" zoomScale="80" zoomScaleNormal="80" zoomScaleSheetLayoutView="100" workbookViewId="0" topLeftCell="A1">
      <selection activeCell="F5" sqref="F5"/>
    </sheetView>
  </sheetViews>
  <sheetFormatPr defaultColWidth="8.88671875" defaultRowHeight="15"/>
  <cols>
    <col min="1" max="1" width="10.88671875" style="158" customWidth="1"/>
    <col min="2" max="8" width="12.10546875" style="158" customWidth="1"/>
    <col min="9" max="16384" width="8.88671875" style="158" customWidth="1"/>
  </cols>
  <sheetData>
    <row r="1" spans="1:8" ht="17.25">
      <c r="A1" s="154"/>
      <c r="B1" s="154"/>
      <c r="C1" s="155"/>
      <c r="D1" s="156"/>
      <c r="E1" s="154"/>
      <c r="F1" s="154"/>
      <c r="G1" s="157"/>
      <c r="H1" s="154"/>
    </row>
    <row r="2" spans="1:8" ht="18">
      <c r="A2" s="154"/>
      <c r="B2" s="154"/>
      <c r="D2" s="184" t="s">
        <v>112</v>
      </c>
      <c r="E2" s="185"/>
      <c r="F2" s="156"/>
      <c r="G2" s="154"/>
      <c r="H2" s="154"/>
    </row>
    <row r="3" spans="1:8" ht="16.5">
      <c r="A3" s="154"/>
      <c r="B3" s="154"/>
      <c r="C3" s="154"/>
      <c r="D3" s="154"/>
      <c r="E3" s="154"/>
      <c r="F3" s="154"/>
      <c r="G3" s="154"/>
      <c r="H3" s="154"/>
    </row>
    <row r="4" spans="1:8" ht="16.5">
      <c r="A4" s="154"/>
      <c r="B4" s="154"/>
      <c r="D4" s="182" t="s">
        <v>109</v>
      </c>
      <c r="E4" s="183"/>
      <c r="F4" s="154"/>
      <c r="G4" s="154"/>
      <c r="H4" s="154"/>
    </row>
    <row r="5" spans="1:8" ht="16.5">
      <c r="A5" s="154"/>
      <c r="B5" s="154"/>
      <c r="C5" s="154"/>
      <c r="D5" s="160" t="s">
        <v>121</v>
      </c>
      <c r="E5" s="154"/>
      <c r="G5" s="154"/>
      <c r="H5" s="154"/>
    </row>
    <row r="6" spans="1:8" ht="16.5">
      <c r="A6" s="154"/>
      <c r="B6" s="154"/>
      <c r="C6" s="154"/>
      <c r="D6" s="154"/>
      <c r="E6" s="154"/>
      <c r="F6" s="154"/>
      <c r="G6" s="154"/>
      <c r="H6" s="154"/>
    </row>
    <row r="7" spans="1:8" ht="16.5">
      <c r="A7" s="161" t="s">
        <v>2</v>
      </c>
      <c r="B7" s="162" t="s">
        <v>1</v>
      </c>
      <c r="C7" s="162" t="s">
        <v>93</v>
      </c>
      <c r="D7" s="162" t="s">
        <v>94</v>
      </c>
      <c r="E7" s="162" t="s">
        <v>4</v>
      </c>
      <c r="F7" s="162" t="s">
        <v>95</v>
      </c>
      <c r="G7" s="162" t="s">
        <v>96</v>
      </c>
      <c r="H7" s="162" t="s">
        <v>97</v>
      </c>
    </row>
    <row r="8" spans="1:8" ht="16.5">
      <c r="A8" s="163" t="s">
        <v>68</v>
      </c>
      <c r="B8" s="164">
        <v>44285</v>
      </c>
      <c r="C8" s="164">
        <v>44820</v>
      </c>
      <c r="D8" s="164">
        <v>45625</v>
      </c>
      <c r="E8" s="164">
        <v>48925</v>
      </c>
      <c r="F8" s="164">
        <v>50925</v>
      </c>
      <c r="G8" s="164">
        <v>52925</v>
      </c>
      <c r="H8" s="164">
        <v>55425</v>
      </c>
    </row>
    <row r="9" spans="1:8" ht="16.5">
      <c r="A9" s="165">
        <v>3</v>
      </c>
      <c r="B9" s="166">
        <v>45378.666666666664</v>
      </c>
      <c r="C9" s="166">
        <v>45913.666666666664</v>
      </c>
      <c r="D9" s="166">
        <v>46718.666666666664</v>
      </c>
      <c r="E9" s="166">
        <v>50018.666666666664</v>
      </c>
      <c r="F9" s="166">
        <v>52018.666666666664</v>
      </c>
      <c r="G9" s="166">
        <v>54018.666666666664</v>
      </c>
      <c r="H9" s="166">
        <v>56518.666666666664</v>
      </c>
    </row>
    <row r="10" spans="1:8" ht="16.5">
      <c r="A10" s="163">
        <v>4</v>
      </c>
      <c r="B10" s="164">
        <v>46023.333333333336</v>
      </c>
      <c r="C10" s="164">
        <v>46558.333333333336</v>
      </c>
      <c r="D10" s="164">
        <v>47363.333333333336</v>
      </c>
      <c r="E10" s="164">
        <v>50663.333333333336</v>
      </c>
      <c r="F10" s="164">
        <v>52663.333333333336</v>
      </c>
      <c r="G10" s="164">
        <v>54663.333333333336</v>
      </c>
      <c r="H10" s="164">
        <v>57163.333333333336</v>
      </c>
    </row>
    <row r="11" spans="1:8" ht="16.5">
      <c r="A11" s="165">
        <v>5</v>
      </c>
      <c r="B11" s="166">
        <v>47423</v>
      </c>
      <c r="C11" s="166">
        <v>47958</v>
      </c>
      <c r="D11" s="166">
        <v>48763</v>
      </c>
      <c r="E11" s="166">
        <v>52063</v>
      </c>
      <c r="F11" s="166">
        <v>54063</v>
      </c>
      <c r="G11" s="166">
        <v>56063</v>
      </c>
      <c r="H11" s="166">
        <v>58563</v>
      </c>
    </row>
    <row r="12" spans="1:8" ht="16.5">
      <c r="A12" s="163">
        <v>6</v>
      </c>
      <c r="B12" s="164">
        <v>49163.666666666664</v>
      </c>
      <c r="C12" s="164">
        <v>49698.666666666664</v>
      </c>
      <c r="D12" s="164">
        <v>50503.666666666664</v>
      </c>
      <c r="E12" s="164">
        <v>53803.666666666664</v>
      </c>
      <c r="F12" s="164">
        <v>55803.666666666664</v>
      </c>
      <c r="G12" s="164">
        <v>57803.666666666664</v>
      </c>
      <c r="H12" s="164">
        <v>60303.666666666664</v>
      </c>
    </row>
    <row r="13" spans="1:8" ht="16.5">
      <c r="A13" s="165">
        <v>7</v>
      </c>
      <c r="B13" s="166">
        <v>50941.666666666664</v>
      </c>
      <c r="C13" s="166">
        <v>51476.666666666664</v>
      </c>
      <c r="D13" s="166">
        <v>52281.666666666664</v>
      </c>
      <c r="E13" s="166">
        <v>55581.666666666664</v>
      </c>
      <c r="F13" s="166">
        <v>57581.666666666664</v>
      </c>
      <c r="G13" s="166">
        <v>59581.666666666664</v>
      </c>
      <c r="H13" s="166">
        <v>62081.666666666664</v>
      </c>
    </row>
    <row r="14" spans="1:8" ht="16.5">
      <c r="A14" s="163">
        <v>8</v>
      </c>
      <c r="B14" s="164">
        <v>52757.666666666664</v>
      </c>
      <c r="C14" s="164">
        <v>53292.666666666664</v>
      </c>
      <c r="D14" s="164">
        <v>54097.666666666664</v>
      </c>
      <c r="E14" s="164">
        <v>57397.666666666664</v>
      </c>
      <c r="F14" s="164">
        <v>59397.666666666664</v>
      </c>
      <c r="G14" s="164">
        <v>61397.666666666664</v>
      </c>
      <c r="H14" s="164">
        <v>63897.666666666664</v>
      </c>
    </row>
    <row r="15" spans="1:8" ht="16.5">
      <c r="A15" s="165">
        <v>9</v>
      </c>
      <c r="B15" s="166">
        <v>54828.333333333336</v>
      </c>
      <c r="C15" s="166">
        <v>55363.333333333336</v>
      </c>
      <c r="D15" s="166">
        <v>56168.333333333336</v>
      </c>
      <c r="E15" s="166">
        <v>59468.333333333336</v>
      </c>
      <c r="F15" s="166">
        <v>61468.333333333336</v>
      </c>
      <c r="G15" s="166">
        <v>63468.333333333336</v>
      </c>
      <c r="H15" s="166">
        <v>65968.33333333334</v>
      </c>
    </row>
    <row r="16" spans="1:8" ht="16.5">
      <c r="A16" s="163">
        <v>10</v>
      </c>
      <c r="B16" s="164">
        <v>57088.666666666664</v>
      </c>
      <c r="C16" s="164">
        <v>57623.666666666664</v>
      </c>
      <c r="D16" s="164">
        <v>58428.666666666664</v>
      </c>
      <c r="E16" s="164">
        <v>61728.666666666664</v>
      </c>
      <c r="F16" s="164">
        <v>63728.666666666664</v>
      </c>
      <c r="G16" s="164">
        <v>65728.66666666666</v>
      </c>
      <c r="H16" s="164">
        <v>68228.66666666666</v>
      </c>
    </row>
    <row r="17" spans="1:8" ht="16.5">
      <c r="A17" s="165">
        <v>11</v>
      </c>
      <c r="B17" s="166">
        <v>59222</v>
      </c>
      <c r="C17" s="166">
        <v>59757</v>
      </c>
      <c r="D17" s="166">
        <v>60562</v>
      </c>
      <c r="E17" s="166">
        <v>63862</v>
      </c>
      <c r="F17" s="166">
        <v>65862</v>
      </c>
      <c r="G17" s="166">
        <v>67862</v>
      </c>
      <c r="H17" s="166">
        <v>70362</v>
      </c>
    </row>
    <row r="18" spans="1:8" ht="16.5">
      <c r="A18" s="163">
        <v>12</v>
      </c>
      <c r="B18" s="164">
        <v>61684</v>
      </c>
      <c r="C18" s="164">
        <v>62219</v>
      </c>
      <c r="D18" s="164">
        <v>63024</v>
      </c>
      <c r="E18" s="164">
        <v>66324</v>
      </c>
      <c r="F18" s="164">
        <v>68324</v>
      </c>
      <c r="G18" s="164">
        <v>70324</v>
      </c>
      <c r="H18" s="164">
        <v>72824</v>
      </c>
    </row>
    <row r="19" spans="1:8" ht="16.5">
      <c r="A19" s="165">
        <v>13</v>
      </c>
      <c r="B19" s="166">
        <v>64346.333333333336</v>
      </c>
      <c r="C19" s="166">
        <v>64881.333333333336</v>
      </c>
      <c r="D19" s="166">
        <v>65686.33333333334</v>
      </c>
      <c r="E19" s="166">
        <v>68986.33333333334</v>
      </c>
      <c r="F19" s="166">
        <v>70986.33333333334</v>
      </c>
      <c r="G19" s="166">
        <v>72986.33333333334</v>
      </c>
      <c r="H19" s="166">
        <v>75486.33333333334</v>
      </c>
    </row>
    <row r="20" spans="1:8" ht="16.5">
      <c r="A20" s="163">
        <v>14</v>
      </c>
      <c r="B20" s="164">
        <v>67357.33333333333</v>
      </c>
      <c r="C20" s="164">
        <v>67892.33333333333</v>
      </c>
      <c r="D20" s="164">
        <v>68697.33333333333</v>
      </c>
      <c r="E20" s="164">
        <v>71997.33333333333</v>
      </c>
      <c r="F20" s="164">
        <v>73997.33333333333</v>
      </c>
      <c r="G20" s="164">
        <v>75997.33333333333</v>
      </c>
      <c r="H20" s="164">
        <v>78497.33333333333</v>
      </c>
    </row>
    <row r="21" spans="1:8" ht="16.5">
      <c r="A21" s="165">
        <v>15</v>
      </c>
      <c r="B21" s="166">
        <v>69729.66666666667</v>
      </c>
      <c r="C21" s="166">
        <v>70264.66666666667</v>
      </c>
      <c r="D21" s="166">
        <v>71069.66666666667</v>
      </c>
      <c r="E21" s="166">
        <v>74369.66666666667</v>
      </c>
      <c r="F21" s="166">
        <v>76369.66666666667</v>
      </c>
      <c r="G21" s="166">
        <v>78369.66666666667</v>
      </c>
      <c r="H21" s="166">
        <v>80869.66666666667</v>
      </c>
    </row>
    <row r="22" spans="1:8" ht="16.5">
      <c r="A22" s="163">
        <v>16</v>
      </c>
      <c r="B22" s="164">
        <v>73364.33333333333</v>
      </c>
      <c r="C22" s="164">
        <v>73899.33333333333</v>
      </c>
      <c r="D22" s="164">
        <v>74704.33333333333</v>
      </c>
      <c r="E22" s="164">
        <v>78004.33333333333</v>
      </c>
      <c r="F22" s="164">
        <v>80004.33333333333</v>
      </c>
      <c r="G22" s="164">
        <v>82004.33333333333</v>
      </c>
      <c r="H22" s="164">
        <v>84504.33333333333</v>
      </c>
    </row>
    <row r="23" spans="1:8" ht="16.5">
      <c r="A23" s="165">
        <v>17</v>
      </c>
      <c r="B23" s="166">
        <v>76334.66666666667</v>
      </c>
      <c r="C23" s="166">
        <v>76869.66666666667</v>
      </c>
      <c r="D23" s="166">
        <v>77674.66666666667</v>
      </c>
      <c r="E23" s="166">
        <v>80974.66666666667</v>
      </c>
      <c r="F23" s="166">
        <v>82974.66666666667</v>
      </c>
      <c r="G23" s="166">
        <v>84974.66666666667</v>
      </c>
      <c r="H23" s="166">
        <v>87474.66666666667</v>
      </c>
    </row>
    <row r="24" spans="1:8" ht="16.5">
      <c r="A24" s="163">
        <v>18</v>
      </c>
      <c r="B24" s="164">
        <v>78740</v>
      </c>
      <c r="C24" s="164">
        <v>79275</v>
      </c>
      <c r="D24" s="164">
        <v>80080</v>
      </c>
      <c r="E24" s="164">
        <v>83380</v>
      </c>
      <c r="F24" s="164">
        <v>85380</v>
      </c>
      <c r="G24" s="164">
        <v>87380</v>
      </c>
      <c r="H24" s="164">
        <v>89880</v>
      </c>
    </row>
    <row r="25" spans="1:8" ht="16.5">
      <c r="A25" s="165">
        <v>19</v>
      </c>
      <c r="B25" s="166">
        <v>81146.45</v>
      </c>
      <c r="C25" s="166">
        <v>81681.45</v>
      </c>
      <c r="D25" s="166">
        <v>82486.45</v>
      </c>
      <c r="E25" s="166">
        <v>85786.45</v>
      </c>
      <c r="F25" s="166">
        <v>87786.45</v>
      </c>
      <c r="G25" s="166">
        <v>89786.45</v>
      </c>
      <c r="H25" s="166">
        <v>92286.45</v>
      </c>
    </row>
    <row r="26" spans="1:8" ht="16.5">
      <c r="A26" s="154"/>
      <c r="B26" s="166"/>
      <c r="C26" s="166"/>
      <c r="D26" s="166"/>
      <c r="E26" s="166"/>
      <c r="F26" s="166"/>
      <c r="G26" s="166"/>
      <c r="H26" s="166"/>
    </row>
    <row r="27" spans="1:2" ht="16.5">
      <c r="A27" s="154" t="s">
        <v>114</v>
      </c>
      <c r="B27" s="154"/>
    </row>
    <row r="28" spans="1:8" ht="16.5">
      <c r="A28" s="154" t="s">
        <v>115</v>
      </c>
      <c r="B28" s="154"/>
      <c r="C28" s="154"/>
      <c r="D28" s="154"/>
      <c r="E28" s="154"/>
      <c r="F28" s="154"/>
      <c r="G28" s="154"/>
      <c r="H28" s="154"/>
    </row>
    <row r="29" spans="1:8" ht="16.5">
      <c r="A29" s="154" t="s">
        <v>110</v>
      </c>
      <c r="B29" s="154"/>
      <c r="C29" s="154"/>
      <c r="D29" s="154"/>
      <c r="E29" s="154"/>
      <c r="F29" s="154"/>
      <c r="G29" s="154"/>
      <c r="H29" s="154"/>
    </row>
    <row r="30" spans="1:8" ht="16.5">
      <c r="A30" s="154" t="s">
        <v>116</v>
      </c>
      <c r="H30" s="154"/>
    </row>
    <row r="31" spans="1:8" ht="16.5">
      <c r="A31" s="154" t="s">
        <v>102</v>
      </c>
      <c r="B31" s="154"/>
      <c r="C31" s="154"/>
      <c r="D31" s="154"/>
      <c r="E31" s="154"/>
      <c r="F31" s="154"/>
      <c r="G31" s="154"/>
      <c r="H31" s="154"/>
    </row>
    <row r="32" spans="1:8" ht="16.5">
      <c r="A32" s="154" t="s">
        <v>98</v>
      </c>
      <c r="B32" s="154"/>
      <c r="C32" s="154"/>
      <c r="D32" s="154"/>
      <c r="E32" s="154"/>
      <c r="F32" s="154"/>
      <c r="G32" s="154"/>
      <c r="H32" s="154"/>
    </row>
    <row r="33" spans="1:8" ht="16.5">
      <c r="A33" s="154"/>
      <c r="B33" s="154"/>
      <c r="C33" s="154"/>
      <c r="D33" s="154"/>
      <c r="E33" s="154"/>
      <c r="F33" s="154"/>
      <c r="G33" s="154"/>
      <c r="H33" s="154"/>
    </row>
    <row r="34" spans="1:8" ht="16.5">
      <c r="A34" s="167"/>
      <c r="B34" s="168"/>
      <c r="D34" s="169" t="s">
        <v>111</v>
      </c>
      <c r="E34" s="159"/>
      <c r="F34" s="169"/>
      <c r="G34" s="168"/>
      <c r="H34" s="168"/>
    </row>
    <row r="35" ht="16.5">
      <c r="D35" s="170" t="s">
        <v>120</v>
      </c>
    </row>
    <row r="37" spans="1:8" ht="16.5">
      <c r="A37" s="167" t="s">
        <v>2</v>
      </c>
      <c r="B37" s="168" t="s">
        <v>1</v>
      </c>
      <c r="C37" s="168" t="s">
        <v>93</v>
      </c>
      <c r="D37" s="168" t="s">
        <v>94</v>
      </c>
      <c r="E37" s="168" t="s">
        <v>4</v>
      </c>
      <c r="F37" s="168" t="s">
        <v>95</v>
      </c>
      <c r="G37" s="168" t="s">
        <v>96</v>
      </c>
      <c r="H37" s="168" t="s">
        <v>97</v>
      </c>
    </row>
    <row r="38" spans="1:8" ht="16.5">
      <c r="A38" s="171" t="s">
        <v>23</v>
      </c>
      <c r="B38" s="172">
        <v>45627</v>
      </c>
      <c r="C38" s="172">
        <v>46162</v>
      </c>
      <c r="D38" s="172">
        <v>46967</v>
      </c>
      <c r="E38" s="172">
        <v>50267</v>
      </c>
      <c r="F38" s="172">
        <v>52267</v>
      </c>
      <c r="G38" s="172">
        <v>54267</v>
      </c>
      <c r="H38" s="172">
        <v>56767</v>
      </c>
    </row>
    <row r="39" spans="1:8" ht="16.5">
      <c r="A39" s="173" t="s">
        <v>70</v>
      </c>
      <c r="B39" s="174">
        <v>46689</v>
      </c>
      <c r="C39" s="174">
        <v>47224</v>
      </c>
      <c r="D39" s="174">
        <v>48029</v>
      </c>
      <c r="E39" s="174">
        <v>51329</v>
      </c>
      <c r="F39" s="174">
        <v>53329</v>
      </c>
      <c r="G39" s="174">
        <v>55329</v>
      </c>
      <c r="H39" s="174">
        <v>57829</v>
      </c>
    </row>
    <row r="40" spans="1:8" ht="16.5">
      <c r="A40" s="171">
        <v>4</v>
      </c>
      <c r="B40" s="172">
        <v>47922.33333333333</v>
      </c>
      <c r="C40" s="172">
        <v>48457.33333333333</v>
      </c>
      <c r="D40" s="172">
        <v>49262.33333333333</v>
      </c>
      <c r="E40" s="172">
        <v>52562.33333333333</v>
      </c>
      <c r="F40" s="172">
        <v>54562.33333333333</v>
      </c>
      <c r="G40" s="172">
        <v>56562.33333333333</v>
      </c>
      <c r="H40" s="172">
        <v>59062.33333333333</v>
      </c>
    </row>
    <row r="41" spans="1:8" ht="16.5">
      <c r="A41" s="173">
        <v>5</v>
      </c>
      <c r="B41" s="174">
        <v>48245.66666666667</v>
      </c>
      <c r="C41" s="174">
        <v>48780.66666666667</v>
      </c>
      <c r="D41" s="174">
        <v>49585.66666666667</v>
      </c>
      <c r="E41" s="174">
        <v>52885.66666666667</v>
      </c>
      <c r="F41" s="174">
        <v>54885.66666666667</v>
      </c>
      <c r="G41" s="174">
        <v>56885.66666666667</v>
      </c>
      <c r="H41" s="174">
        <v>59385.66666666667</v>
      </c>
    </row>
    <row r="42" spans="1:8" ht="16.5">
      <c r="A42" s="171">
        <v>6</v>
      </c>
      <c r="B42" s="172">
        <v>49507</v>
      </c>
      <c r="C42" s="172">
        <v>50042</v>
      </c>
      <c r="D42" s="172">
        <v>50847</v>
      </c>
      <c r="E42" s="172">
        <v>54147</v>
      </c>
      <c r="F42" s="172">
        <v>56147</v>
      </c>
      <c r="G42" s="172">
        <v>58147</v>
      </c>
      <c r="H42" s="172">
        <v>60647</v>
      </c>
    </row>
    <row r="43" spans="1:8" ht="16.5">
      <c r="A43" s="173">
        <v>7</v>
      </c>
      <c r="B43" s="174">
        <v>51398.33333333333</v>
      </c>
      <c r="C43" s="174">
        <v>51933.33333333333</v>
      </c>
      <c r="D43" s="174">
        <v>52738.33333333333</v>
      </c>
      <c r="E43" s="174">
        <v>56038.33333333333</v>
      </c>
      <c r="F43" s="174">
        <v>58038.33333333333</v>
      </c>
      <c r="G43" s="174">
        <v>60038.33333333333</v>
      </c>
      <c r="H43" s="174">
        <v>62538.33333333333</v>
      </c>
    </row>
    <row r="44" spans="1:8" ht="16.5">
      <c r="A44" s="171">
        <v>8</v>
      </c>
      <c r="B44" s="172">
        <v>53306.33333333333</v>
      </c>
      <c r="C44" s="172">
        <v>53841.33333333333</v>
      </c>
      <c r="D44" s="172">
        <v>54646.33333333333</v>
      </c>
      <c r="E44" s="172">
        <v>57946.33333333333</v>
      </c>
      <c r="F44" s="172">
        <v>59946.33333333333</v>
      </c>
      <c r="G44" s="172">
        <v>61946.33333333333</v>
      </c>
      <c r="H44" s="172">
        <v>64446.33333333333</v>
      </c>
    </row>
    <row r="45" spans="1:8" ht="16.5">
      <c r="A45" s="173">
        <v>9</v>
      </c>
      <c r="B45" s="174">
        <v>55235.33333333333</v>
      </c>
      <c r="C45" s="174">
        <v>55770.33333333333</v>
      </c>
      <c r="D45" s="174">
        <v>56575.33333333333</v>
      </c>
      <c r="E45" s="174">
        <v>59875.33333333333</v>
      </c>
      <c r="F45" s="174">
        <v>61875.33333333333</v>
      </c>
      <c r="G45" s="174">
        <v>63875.33333333333</v>
      </c>
      <c r="H45" s="174">
        <v>66375.33333333333</v>
      </c>
    </row>
    <row r="46" spans="1:8" ht="16.5">
      <c r="A46" s="171">
        <v>10</v>
      </c>
      <c r="B46" s="172">
        <v>57289.66666666667</v>
      </c>
      <c r="C46" s="172">
        <v>57824.66666666667</v>
      </c>
      <c r="D46" s="172">
        <v>58629.66666666667</v>
      </c>
      <c r="E46" s="172">
        <v>61929.66666666667</v>
      </c>
      <c r="F46" s="172">
        <v>63929.66666666667</v>
      </c>
      <c r="G46" s="172">
        <v>65929.66666666667</v>
      </c>
      <c r="H46" s="172">
        <v>68429.66666666667</v>
      </c>
    </row>
    <row r="47" spans="1:8" ht="16.5">
      <c r="A47" s="173">
        <v>11</v>
      </c>
      <c r="B47" s="174">
        <v>59440.33333333333</v>
      </c>
      <c r="C47" s="174">
        <v>59975.33333333333</v>
      </c>
      <c r="D47" s="174">
        <v>60780.33333333333</v>
      </c>
      <c r="E47" s="174">
        <v>64080.33333333333</v>
      </c>
      <c r="F47" s="174">
        <v>66080.33333333333</v>
      </c>
      <c r="G47" s="174">
        <v>68080.33333333333</v>
      </c>
      <c r="H47" s="174">
        <v>70580.33333333333</v>
      </c>
    </row>
    <row r="48" spans="1:8" ht="16.5">
      <c r="A48" s="171">
        <v>12</v>
      </c>
      <c r="B48" s="172">
        <v>61785</v>
      </c>
      <c r="C48" s="172">
        <v>62320</v>
      </c>
      <c r="D48" s="172">
        <v>63125</v>
      </c>
      <c r="E48" s="172">
        <v>66425</v>
      </c>
      <c r="F48" s="172">
        <v>68425</v>
      </c>
      <c r="G48" s="172">
        <v>70425</v>
      </c>
      <c r="H48" s="172">
        <v>72925</v>
      </c>
    </row>
    <row r="49" spans="1:8" ht="16.5">
      <c r="A49" s="173">
        <v>13</v>
      </c>
      <c r="B49" s="174">
        <v>64295</v>
      </c>
      <c r="C49" s="174">
        <v>64830</v>
      </c>
      <c r="D49" s="174">
        <v>65635</v>
      </c>
      <c r="E49" s="174">
        <v>68935</v>
      </c>
      <c r="F49" s="174">
        <v>70935</v>
      </c>
      <c r="G49" s="174">
        <v>72935</v>
      </c>
      <c r="H49" s="174">
        <v>75435</v>
      </c>
    </row>
    <row r="50" spans="1:8" ht="16.5">
      <c r="A50" s="171">
        <v>14</v>
      </c>
      <c r="B50" s="172">
        <v>66904.66666666667</v>
      </c>
      <c r="C50" s="172">
        <v>67439.66666666667</v>
      </c>
      <c r="D50" s="172">
        <v>68244.66666666667</v>
      </c>
      <c r="E50" s="172">
        <v>71544.66666666667</v>
      </c>
      <c r="F50" s="172">
        <v>73544.66666666667</v>
      </c>
      <c r="G50" s="172">
        <v>75544.66666666667</v>
      </c>
      <c r="H50" s="172">
        <v>78044.66666666667</v>
      </c>
    </row>
    <row r="51" spans="1:8" ht="16.5">
      <c r="A51" s="173">
        <v>15</v>
      </c>
      <c r="B51" s="174">
        <v>69688.66666666666</v>
      </c>
      <c r="C51" s="174">
        <v>70223.66666666666</v>
      </c>
      <c r="D51" s="174">
        <v>71028.66666666666</v>
      </c>
      <c r="E51" s="174">
        <v>74328.66666666666</v>
      </c>
      <c r="F51" s="174">
        <v>76328.66666666666</v>
      </c>
      <c r="G51" s="174">
        <v>78328.66666666666</v>
      </c>
      <c r="H51" s="174">
        <v>80828.66666666666</v>
      </c>
    </row>
    <row r="52" spans="1:8" ht="16.5">
      <c r="A52" s="171">
        <v>16</v>
      </c>
      <c r="B52" s="172">
        <v>72153.33333333334</v>
      </c>
      <c r="C52" s="172">
        <v>72688.33333333334</v>
      </c>
      <c r="D52" s="172">
        <v>73493.33333333334</v>
      </c>
      <c r="E52" s="172">
        <v>76793.33333333334</v>
      </c>
      <c r="F52" s="172">
        <v>78793.33333333334</v>
      </c>
      <c r="G52" s="172">
        <v>80793.33333333334</v>
      </c>
      <c r="H52" s="172">
        <v>83293.33333333334</v>
      </c>
    </row>
    <row r="53" spans="1:8" ht="16.5">
      <c r="A53" s="173" t="s">
        <v>89</v>
      </c>
      <c r="B53" s="174">
        <v>74341</v>
      </c>
      <c r="C53" s="174">
        <v>74876</v>
      </c>
      <c r="D53" s="174">
        <v>75681</v>
      </c>
      <c r="E53" s="174">
        <v>78981</v>
      </c>
      <c r="F53" s="174">
        <v>80981</v>
      </c>
      <c r="G53" s="174">
        <v>82981</v>
      </c>
      <c r="H53" s="174">
        <v>85481</v>
      </c>
    </row>
    <row r="54" spans="1:8" ht="16.5">
      <c r="A54" s="171">
        <v>17</v>
      </c>
      <c r="B54" s="172">
        <v>76527.66666666666</v>
      </c>
      <c r="C54" s="172">
        <v>77062.66666666666</v>
      </c>
      <c r="D54" s="172">
        <v>77867.66666666666</v>
      </c>
      <c r="E54" s="172">
        <v>81167.66666666666</v>
      </c>
      <c r="F54" s="172">
        <v>83167.66666666666</v>
      </c>
      <c r="G54" s="172">
        <v>85167.66666666666</v>
      </c>
      <c r="H54" s="172">
        <v>87667.66666666666</v>
      </c>
    </row>
    <row r="55" spans="1:8" ht="16.5">
      <c r="A55" s="173">
        <v>18</v>
      </c>
      <c r="B55" s="174">
        <v>79290.33333333334</v>
      </c>
      <c r="C55" s="174">
        <v>79825.33333333334</v>
      </c>
      <c r="D55" s="174">
        <v>80630.33333333334</v>
      </c>
      <c r="E55" s="174">
        <v>83930.33333333334</v>
      </c>
      <c r="F55" s="174">
        <v>85930.33333333334</v>
      </c>
      <c r="G55" s="174">
        <v>87930.33333333334</v>
      </c>
      <c r="H55" s="174">
        <v>90430.33333333334</v>
      </c>
    </row>
    <row r="56" spans="1:8" ht="16.5">
      <c r="A56" s="171">
        <v>19</v>
      </c>
      <c r="B56" s="172">
        <v>82662.81674999998</v>
      </c>
      <c r="C56" s="172">
        <v>83197.81674999998</v>
      </c>
      <c r="D56" s="172">
        <v>84002.81674999998</v>
      </c>
      <c r="E56" s="172">
        <v>87302.81674999998</v>
      </c>
      <c r="F56" s="172">
        <v>89302.81674999998</v>
      </c>
      <c r="G56" s="172">
        <v>91302.81674999998</v>
      </c>
      <c r="H56" s="172">
        <v>93802.81674999998</v>
      </c>
    </row>
    <row r="57" spans="2:8" ht="16.5">
      <c r="B57" s="174"/>
      <c r="C57" s="174"/>
      <c r="D57" s="174"/>
      <c r="E57" s="174"/>
      <c r="F57" s="174"/>
      <c r="G57" s="174"/>
      <c r="H57" s="174"/>
    </row>
    <row r="58" spans="1:2" ht="16.5">
      <c r="A58" s="154" t="s">
        <v>114</v>
      </c>
      <c r="B58" s="154"/>
    </row>
    <row r="59" spans="1:8" ht="16.5">
      <c r="A59" s="154" t="s">
        <v>115</v>
      </c>
      <c r="B59" s="154"/>
      <c r="C59" s="154"/>
      <c r="D59" s="154"/>
      <c r="E59" s="154"/>
      <c r="F59" s="154"/>
      <c r="G59" s="154"/>
      <c r="H59" s="154"/>
    </row>
    <row r="60" spans="1:8" ht="16.5">
      <c r="A60" s="154" t="s">
        <v>110</v>
      </c>
      <c r="B60" s="154"/>
      <c r="C60" s="154"/>
      <c r="D60" s="154"/>
      <c r="E60" s="154"/>
      <c r="F60" s="154"/>
      <c r="G60" s="154"/>
      <c r="H60" s="154"/>
    </row>
    <row r="61" spans="1:8" ht="16.5">
      <c r="A61" s="154" t="s">
        <v>117</v>
      </c>
      <c r="H61" s="154"/>
    </row>
    <row r="62" spans="1:8" ht="16.5">
      <c r="A62" s="154" t="s">
        <v>102</v>
      </c>
      <c r="B62" s="154"/>
      <c r="C62" s="154"/>
      <c r="D62" s="154"/>
      <c r="E62" s="154"/>
      <c r="F62" s="154"/>
      <c r="G62" s="154"/>
      <c r="H62" s="154"/>
    </row>
    <row r="63" spans="1:8" ht="16.5">
      <c r="A63" s="154" t="s">
        <v>98</v>
      </c>
      <c r="B63" s="154"/>
      <c r="C63" s="154"/>
      <c r="D63" s="154"/>
      <c r="E63" s="154"/>
      <c r="F63" s="154"/>
      <c r="G63" s="154"/>
      <c r="H63" s="154"/>
    </row>
    <row r="64" spans="1:8" ht="16.5">
      <c r="A64" s="175"/>
      <c r="B64" s="174"/>
      <c r="C64" s="174"/>
      <c r="D64" s="174"/>
      <c r="E64" s="174"/>
      <c r="F64" s="174"/>
      <c r="G64" s="174"/>
      <c r="H64" s="174"/>
    </row>
    <row r="65" spans="4:5" ht="16.5">
      <c r="D65" s="169" t="s">
        <v>119</v>
      </c>
      <c r="E65" s="159"/>
    </row>
    <row r="66" ht="16.5">
      <c r="D66" s="170" t="s">
        <v>113</v>
      </c>
    </row>
    <row r="68" spans="1:8" ht="16.5">
      <c r="A68" s="167" t="s">
        <v>2</v>
      </c>
      <c r="B68" s="168" t="s">
        <v>1</v>
      </c>
      <c r="C68" s="168" t="s">
        <v>93</v>
      </c>
      <c r="D68" s="168" t="s">
        <v>94</v>
      </c>
      <c r="E68" s="168" t="s">
        <v>4</v>
      </c>
      <c r="F68" s="168" t="s">
        <v>95</v>
      </c>
      <c r="G68" s="168" t="s">
        <v>96</v>
      </c>
      <c r="H68" s="168" t="s">
        <v>97</v>
      </c>
    </row>
    <row r="69" spans="1:8" ht="16.5">
      <c r="A69" s="176" t="s">
        <v>52</v>
      </c>
      <c r="B69" s="177">
        <v>48030</v>
      </c>
      <c r="C69" s="177">
        <v>48565</v>
      </c>
      <c r="D69" s="177">
        <v>49370</v>
      </c>
      <c r="E69" s="177">
        <v>52670</v>
      </c>
      <c r="F69" s="177">
        <v>54670</v>
      </c>
      <c r="G69" s="177">
        <v>56670</v>
      </c>
      <c r="H69" s="177">
        <v>59170</v>
      </c>
    </row>
    <row r="70" spans="1:8" ht="16.5">
      <c r="A70" s="178" t="s">
        <v>67</v>
      </c>
      <c r="B70" s="179">
        <v>49279</v>
      </c>
      <c r="C70" s="179">
        <v>49814</v>
      </c>
      <c r="D70" s="179">
        <v>50619</v>
      </c>
      <c r="E70" s="179">
        <v>53919</v>
      </c>
      <c r="F70" s="179">
        <v>55919</v>
      </c>
      <c r="G70" s="179">
        <v>57919</v>
      </c>
      <c r="H70" s="179">
        <v>60419</v>
      </c>
    </row>
    <row r="71" spans="1:8" ht="16.5">
      <c r="A71" s="180" t="s">
        <v>90</v>
      </c>
      <c r="B71" s="177">
        <v>50654</v>
      </c>
      <c r="C71" s="177">
        <v>51189</v>
      </c>
      <c r="D71" s="177">
        <v>51994</v>
      </c>
      <c r="E71" s="177">
        <v>55294</v>
      </c>
      <c r="F71" s="177">
        <v>57294</v>
      </c>
      <c r="G71" s="177">
        <v>59294</v>
      </c>
      <c r="H71" s="177">
        <v>61794</v>
      </c>
    </row>
    <row r="72" spans="1:8" ht="16.5">
      <c r="A72" s="178" t="s">
        <v>91</v>
      </c>
      <c r="B72" s="179">
        <v>51779</v>
      </c>
      <c r="C72" s="179">
        <v>52314</v>
      </c>
      <c r="D72" s="179">
        <v>53119</v>
      </c>
      <c r="E72" s="179">
        <v>56419</v>
      </c>
      <c r="F72" s="179">
        <v>58419</v>
      </c>
      <c r="G72" s="179">
        <v>60419</v>
      </c>
      <c r="H72" s="179">
        <v>62919</v>
      </c>
    </row>
    <row r="73" spans="1:8" ht="16.5">
      <c r="A73" s="176" t="s">
        <v>53</v>
      </c>
      <c r="B73" s="177">
        <v>53819</v>
      </c>
      <c r="C73" s="177">
        <v>54354</v>
      </c>
      <c r="D73" s="177">
        <v>55159</v>
      </c>
      <c r="E73" s="177">
        <v>58459</v>
      </c>
      <c r="F73" s="177">
        <v>60459</v>
      </c>
      <c r="G73" s="177">
        <v>62459</v>
      </c>
      <c r="H73" s="177">
        <v>64959</v>
      </c>
    </row>
    <row r="74" spans="1:8" ht="16.5">
      <c r="A74" s="178" t="s">
        <v>54</v>
      </c>
      <c r="B74" s="179">
        <v>55859</v>
      </c>
      <c r="C74" s="179">
        <v>56394</v>
      </c>
      <c r="D74" s="179">
        <v>57199</v>
      </c>
      <c r="E74" s="179">
        <v>60499</v>
      </c>
      <c r="F74" s="179">
        <v>62499</v>
      </c>
      <c r="G74" s="179">
        <v>64499</v>
      </c>
      <c r="H74" s="179">
        <v>66999</v>
      </c>
    </row>
    <row r="75" spans="1:8" ht="16.5">
      <c r="A75" s="176" t="s">
        <v>55</v>
      </c>
      <c r="B75" s="177">
        <v>57899</v>
      </c>
      <c r="C75" s="177">
        <v>58434</v>
      </c>
      <c r="D75" s="177">
        <v>59239</v>
      </c>
      <c r="E75" s="177">
        <v>62539</v>
      </c>
      <c r="F75" s="177">
        <v>64539</v>
      </c>
      <c r="G75" s="177">
        <v>66539</v>
      </c>
      <c r="H75" s="177">
        <v>69039</v>
      </c>
    </row>
    <row r="76" spans="1:9" ht="16.5">
      <c r="A76" s="178" t="s">
        <v>56</v>
      </c>
      <c r="B76" s="179">
        <v>59939</v>
      </c>
      <c r="C76" s="179">
        <v>60474</v>
      </c>
      <c r="D76" s="179">
        <v>61279</v>
      </c>
      <c r="E76" s="179">
        <v>64579</v>
      </c>
      <c r="F76" s="179">
        <v>66579</v>
      </c>
      <c r="G76" s="179">
        <v>68579</v>
      </c>
      <c r="H76" s="179">
        <v>71079</v>
      </c>
      <c r="I76" s="181"/>
    </row>
    <row r="77" spans="1:8" ht="16.5">
      <c r="A77" s="176" t="s">
        <v>57</v>
      </c>
      <c r="B77" s="177">
        <v>61978</v>
      </c>
      <c r="C77" s="177">
        <v>62513</v>
      </c>
      <c r="D77" s="177">
        <v>63318</v>
      </c>
      <c r="E77" s="177">
        <v>66618</v>
      </c>
      <c r="F77" s="177">
        <v>68618</v>
      </c>
      <c r="G77" s="177">
        <v>70618</v>
      </c>
      <c r="H77" s="177">
        <v>73118</v>
      </c>
    </row>
    <row r="78" spans="1:8" ht="16.5">
      <c r="A78" s="178" t="s">
        <v>58</v>
      </c>
      <c r="B78" s="179">
        <v>64536</v>
      </c>
      <c r="C78" s="179">
        <v>65071</v>
      </c>
      <c r="D78" s="179">
        <v>65876</v>
      </c>
      <c r="E78" s="179">
        <v>69176</v>
      </c>
      <c r="F78" s="179">
        <v>71176</v>
      </c>
      <c r="G78" s="179">
        <v>73176</v>
      </c>
      <c r="H78" s="179">
        <v>75676</v>
      </c>
    </row>
    <row r="79" spans="1:8" ht="16.5">
      <c r="A79" s="176" t="s">
        <v>59</v>
      </c>
      <c r="B79" s="177">
        <v>67092</v>
      </c>
      <c r="C79" s="177">
        <v>67627</v>
      </c>
      <c r="D79" s="177">
        <v>68432</v>
      </c>
      <c r="E79" s="177">
        <v>71732</v>
      </c>
      <c r="F79" s="177">
        <v>73732</v>
      </c>
      <c r="G79" s="177">
        <v>75732</v>
      </c>
      <c r="H79" s="177">
        <v>78232</v>
      </c>
    </row>
    <row r="80" spans="1:8" ht="16.5">
      <c r="A80" s="178" t="s">
        <v>60</v>
      </c>
      <c r="B80" s="179">
        <v>69650</v>
      </c>
      <c r="C80" s="179">
        <v>70185</v>
      </c>
      <c r="D80" s="179">
        <v>70990</v>
      </c>
      <c r="E80" s="179">
        <v>74290</v>
      </c>
      <c r="F80" s="179">
        <v>76290</v>
      </c>
      <c r="G80" s="179">
        <v>78290</v>
      </c>
      <c r="H80" s="179">
        <v>80790</v>
      </c>
    </row>
    <row r="81" spans="1:8" ht="16.5">
      <c r="A81" s="176" t="s">
        <v>61</v>
      </c>
      <c r="B81" s="177">
        <v>72207</v>
      </c>
      <c r="C81" s="177">
        <v>72742</v>
      </c>
      <c r="D81" s="177">
        <v>73547</v>
      </c>
      <c r="E81" s="177">
        <v>76847</v>
      </c>
      <c r="F81" s="177">
        <v>78847</v>
      </c>
      <c r="G81" s="177">
        <v>80847</v>
      </c>
      <c r="H81" s="177">
        <v>83347</v>
      </c>
    </row>
    <row r="82" spans="1:8" ht="16.5">
      <c r="A82" s="178" t="s">
        <v>62</v>
      </c>
      <c r="B82" s="179">
        <v>74764</v>
      </c>
      <c r="C82" s="179">
        <v>75299</v>
      </c>
      <c r="D82" s="179">
        <v>76104</v>
      </c>
      <c r="E82" s="179">
        <v>79404</v>
      </c>
      <c r="F82" s="179">
        <v>81404</v>
      </c>
      <c r="G82" s="179">
        <v>83404</v>
      </c>
      <c r="H82" s="179">
        <v>85904</v>
      </c>
    </row>
    <row r="83" spans="1:8" ht="16.5">
      <c r="A83" s="176" t="s">
        <v>63</v>
      </c>
      <c r="B83" s="177">
        <v>77321</v>
      </c>
      <c r="C83" s="177">
        <v>77856</v>
      </c>
      <c r="D83" s="177">
        <v>78661</v>
      </c>
      <c r="E83" s="177">
        <v>81961</v>
      </c>
      <c r="F83" s="177">
        <v>83961</v>
      </c>
      <c r="G83" s="177">
        <v>85961</v>
      </c>
      <c r="H83" s="177">
        <v>88461</v>
      </c>
    </row>
    <row r="84" spans="1:8" ht="16.5">
      <c r="A84" s="178" t="s">
        <v>64</v>
      </c>
      <c r="B84" s="179">
        <v>79878</v>
      </c>
      <c r="C84" s="179">
        <v>80413</v>
      </c>
      <c r="D84" s="179">
        <v>81218</v>
      </c>
      <c r="E84" s="179">
        <v>84518</v>
      </c>
      <c r="F84" s="179">
        <v>86518</v>
      </c>
      <c r="G84" s="179">
        <v>88518</v>
      </c>
      <c r="H84" s="179">
        <v>91018</v>
      </c>
    </row>
    <row r="85" spans="1:8" ht="16.5">
      <c r="A85" s="176" t="s">
        <v>65</v>
      </c>
      <c r="B85" s="177">
        <v>82434</v>
      </c>
      <c r="C85" s="177">
        <v>82969</v>
      </c>
      <c r="D85" s="177">
        <v>83774</v>
      </c>
      <c r="E85" s="177">
        <v>87074</v>
      </c>
      <c r="F85" s="177">
        <v>89074</v>
      </c>
      <c r="G85" s="177">
        <v>91074</v>
      </c>
      <c r="H85" s="177">
        <v>93574</v>
      </c>
    </row>
    <row r="86" spans="1:8" ht="16.5">
      <c r="A86" s="178" t="s">
        <v>66</v>
      </c>
      <c r="B86" s="179">
        <v>84242</v>
      </c>
      <c r="C86" s="179">
        <v>84777</v>
      </c>
      <c r="D86" s="179">
        <v>85582</v>
      </c>
      <c r="E86" s="179">
        <v>88882</v>
      </c>
      <c r="F86" s="179">
        <v>90882</v>
      </c>
      <c r="G86" s="179">
        <v>92882</v>
      </c>
      <c r="H86" s="179">
        <v>95382</v>
      </c>
    </row>
    <row r="88" spans="1:2" ht="16.5">
      <c r="A88" s="154" t="s">
        <v>114</v>
      </c>
      <c r="B88" s="154"/>
    </row>
    <row r="89" spans="1:8" ht="16.5">
      <c r="A89" s="154" t="s">
        <v>115</v>
      </c>
      <c r="B89" s="154"/>
      <c r="C89" s="154"/>
      <c r="D89" s="154"/>
      <c r="E89" s="154"/>
      <c r="F89" s="154"/>
      <c r="G89" s="154"/>
      <c r="H89" s="154"/>
    </row>
    <row r="90" spans="1:8" ht="16.5">
      <c r="A90" s="154" t="s">
        <v>110</v>
      </c>
      <c r="B90" s="154"/>
      <c r="C90" s="154"/>
      <c r="D90" s="154"/>
      <c r="E90" s="154"/>
      <c r="F90" s="154"/>
      <c r="G90" s="154"/>
      <c r="H90" s="154"/>
    </row>
    <row r="91" spans="1:8" ht="16.5">
      <c r="A91" s="154" t="s">
        <v>118</v>
      </c>
      <c r="H91" s="154"/>
    </row>
    <row r="92" spans="1:8" ht="16.5">
      <c r="A92" s="154" t="s">
        <v>102</v>
      </c>
      <c r="B92" s="154"/>
      <c r="C92" s="154"/>
      <c r="D92" s="154"/>
      <c r="E92" s="154"/>
      <c r="F92" s="154"/>
      <c r="G92" s="154"/>
      <c r="H92" s="154"/>
    </row>
    <row r="93" spans="1:8" ht="16.5">
      <c r="A93" s="154" t="s">
        <v>98</v>
      </c>
      <c r="B93" s="154"/>
      <c r="C93" s="154"/>
      <c r="D93" s="154"/>
      <c r="E93" s="154"/>
      <c r="F93" s="154"/>
      <c r="G93" s="154"/>
      <c r="H93" s="154"/>
    </row>
  </sheetData>
  <sheetProtection/>
  <mergeCells count="1">
    <mergeCell ref="D4:E4"/>
  </mergeCells>
  <printOptions horizontalCentered="1"/>
  <pageMargins left="0.25" right="0.25" top="0.75" bottom="0.75" header="0.3" footer="0.3"/>
  <pageSetup fitToHeight="0" fitToWidth="1" horizontalDpi="600" verticalDpi="600" orientation="portrait" scale="89" r:id="rId1"/>
  <headerFooter>
    <oddHeader>&amp;RATTACHMENT A
Page&amp;P</oddHeader>
  </headerFooter>
  <rowBreaks count="2" manualBreakCount="2">
    <brk id="32" max="255" man="1"/>
    <brk id="63" max="7" man="1"/>
  </rowBreaks>
  <colBreaks count="2" manualBreakCount="2">
    <brk id="2" max="92" man="1"/>
    <brk id="3" max="9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71"/>
  <sheetViews>
    <sheetView view="pageBreakPreview" zoomScale="60" zoomScaleNormal="87" zoomScalePageLayoutView="0" workbookViewId="0" topLeftCell="A1">
      <selection activeCell="H39" sqref="H39"/>
    </sheetView>
  </sheetViews>
  <sheetFormatPr defaultColWidth="9.6640625" defaultRowHeight="15"/>
  <cols>
    <col min="1" max="1" width="3.77734375" style="1" customWidth="1"/>
    <col min="2" max="2" width="6.6640625" style="1" customWidth="1"/>
    <col min="3" max="3" width="1.66796875" style="1" hidden="1" customWidth="1"/>
    <col min="4" max="5" width="8.6640625" style="1" hidden="1" customWidth="1"/>
    <col min="6" max="6" width="1.66796875" style="1" hidden="1" customWidth="1"/>
    <col min="7" max="7" width="11.77734375" style="1" hidden="1" customWidth="1"/>
    <col min="8" max="8" width="20.77734375" style="1" customWidth="1"/>
    <col min="9" max="9" width="5.3359375" style="1" customWidth="1"/>
    <col min="10" max="10" width="10.77734375" style="94" hidden="1" customWidth="1"/>
    <col min="11" max="11" width="7.6640625" style="1" hidden="1" customWidth="1"/>
    <col min="12" max="12" width="8.3359375" style="1" hidden="1" customWidth="1"/>
    <col min="13" max="13" width="7.6640625" style="1" hidden="1" customWidth="1"/>
    <col min="14" max="14" width="1.33203125" style="1" hidden="1" customWidth="1"/>
    <col min="15" max="15" width="11.77734375" style="1" hidden="1" customWidth="1"/>
    <col min="16" max="16" width="1.66796875" style="1" hidden="1" customWidth="1"/>
    <col min="17" max="17" width="6.6640625" style="1" hidden="1" customWidth="1"/>
    <col min="18" max="18" width="6.77734375" style="1" hidden="1" customWidth="1"/>
    <col min="19" max="19" width="20.77734375" style="1" customWidth="1"/>
    <col min="20" max="20" width="5.3359375" style="1" customWidth="1"/>
    <col min="21" max="21" width="10.77734375" style="1" hidden="1" customWidth="1"/>
    <col min="22" max="22" width="7.6640625" style="1" hidden="1" customWidth="1"/>
    <col min="23" max="23" width="8.3359375" style="1" hidden="1" customWidth="1"/>
    <col min="24" max="24" width="7.6640625" style="1" hidden="1" customWidth="1"/>
    <col min="25" max="25" width="1.66796875" style="1" hidden="1" customWidth="1"/>
    <col min="26" max="26" width="11.77734375" style="1" hidden="1" customWidth="1"/>
    <col min="27" max="27" width="1.66796875" style="1" hidden="1" customWidth="1"/>
    <col min="28" max="29" width="6.77734375" style="1" hidden="1" customWidth="1"/>
    <col min="30" max="30" width="20.77734375" style="1" customWidth="1"/>
    <col min="31" max="31" width="6.77734375" style="1" customWidth="1"/>
    <col min="32" max="32" width="5.3359375" style="1" customWidth="1"/>
    <col min="33" max="34" width="10.77734375" style="1" hidden="1" customWidth="1"/>
    <col min="35" max="35" width="8.3359375" style="1" hidden="1" customWidth="1"/>
    <col min="36" max="36" width="7.6640625" style="1" hidden="1" customWidth="1"/>
    <col min="37" max="37" width="11.77734375" style="1" hidden="1" customWidth="1"/>
    <col min="38" max="38" width="1.66796875" style="1" hidden="1" customWidth="1"/>
    <col min="39" max="40" width="6.77734375" style="1" hidden="1" customWidth="1"/>
    <col min="41" max="41" width="2.77734375" style="1" hidden="1" customWidth="1"/>
    <col min="42" max="42" width="6.6640625" style="1" hidden="1" customWidth="1"/>
    <col min="43" max="43" width="7.6640625" style="1" hidden="1" customWidth="1"/>
    <col min="44" max="44" width="3.77734375" style="1" customWidth="1"/>
    <col min="45" max="45" width="2.6640625" style="1" customWidth="1"/>
    <col min="46" max="46" width="11.77734375" style="1" customWidth="1"/>
    <col min="47" max="47" width="2.6640625" style="1" customWidth="1"/>
    <col min="48" max="49" width="9.6640625" style="1" customWidth="1"/>
    <col min="50" max="50" width="1.66796875" style="1" customWidth="1"/>
    <col min="51" max="51" width="9.6640625" style="1" customWidth="1"/>
    <col min="52" max="52" width="1.66796875" style="1" customWidth="1"/>
    <col min="53" max="53" width="9.6640625" style="1" customWidth="1"/>
    <col min="54" max="55" width="1.66796875" style="1" customWidth="1"/>
    <col min="56" max="56" width="9.6640625" style="1" customWidth="1"/>
    <col min="57" max="58" width="1.66796875" style="1" customWidth="1"/>
    <col min="59" max="59" width="9.6640625" style="1" customWidth="1"/>
    <col min="60" max="61" width="1.66796875" style="1" customWidth="1"/>
    <col min="62" max="62" width="9.6640625" style="1" customWidth="1"/>
    <col min="63" max="64" width="1.66796875" style="1" customWidth="1"/>
    <col min="65" max="65" width="9.6640625" style="1" customWidth="1"/>
    <col min="66" max="67" width="1.66796875" style="1" customWidth="1"/>
    <col min="68" max="68" width="9.6640625" style="1" customWidth="1"/>
    <col min="69" max="70" width="1.66796875" style="1" customWidth="1"/>
    <col min="71" max="16384" width="9.6640625" style="1" customWidth="1"/>
  </cols>
  <sheetData>
    <row r="1" ht="15.75">
      <c r="A1" s="2"/>
    </row>
    <row r="2" spans="2:44" ht="18">
      <c r="B2" s="18"/>
      <c r="C2" s="18"/>
      <c r="D2" s="18"/>
      <c r="E2" s="18"/>
      <c r="F2" s="18"/>
      <c r="G2" s="18"/>
      <c r="I2" s="32" t="s">
        <v>104</v>
      </c>
      <c r="J2" s="95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4" t="str">
        <f>IF(IP2&gt;0,"&lt;"," ")</f>
        <v> </v>
      </c>
      <c r="AN2" s="5"/>
      <c r="AO2" s="5"/>
      <c r="AP2" s="16"/>
      <c r="AQ2" s="16"/>
      <c r="AR2" s="16"/>
    </row>
    <row r="3" spans="1:46" ht="18.75">
      <c r="A3" s="19"/>
      <c r="B3" s="17"/>
      <c r="C3" s="17"/>
      <c r="D3" s="17"/>
      <c r="E3" s="17"/>
      <c r="F3" s="17"/>
      <c r="G3" s="17"/>
      <c r="I3" s="24" t="s">
        <v>103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2"/>
      <c r="AT3" s="2" t="s">
        <v>13</v>
      </c>
    </row>
    <row r="4" spans="1:45" ht="15.75">
      <c r="A4" s="17"/>
      <c r="B4" s="17"/>
      <c r="C4" s="17"/>
      <c r="D4" s="17"/>
      <c r="E4" s="7" t="s">
        <v>20</v>
      </c>
      <c r="F4" s="16"/>
      <c r="G4" s="16"/>
      <c r="H4" s="16"/>
      <c r="I4" s="16"/>
      <c r="K4" s="16"/>
      <c r="L4" s="16"/>
      <c r="M4" s="9" t="s">
        <v>20</v>
      </c>
      <c r="N4" s="17"/>
      <c r="O4" s="17"/>
      <c r="P4" s="17"/>
      <c r="Q4" s="17"/>
      <c r="R4" s="17"/>
      <c r="S4" s="17"/>
      <c r="T4" s="2"/>
      <c r="U4" s="3"/>
      <c r="V4" s="3"/>
      <c r="W4" s="3"/>
      <c r="X4" s="7" t="s">
        <v>20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9" t="s">
        <v>20</v>
      </c>
      <c r="AK4" s="90">
        <f>AT161</f>
        <v>0</v>
      </c>
      <c r="AL4" s="17"/>
      <c r="AM4" s="17"/>
      <c r="AN4" s="17"/>
      <c r="AO4" s="17"/>
      <c r="AP4" s="17"/>
      <c r="AQ4" s="17"/>
      <c r="AR4" s="17"/>
      <c r="AS4" s="12"/>
    </row>
    <row r="5" spans="1:46" ht="15">
      <c r="A5" s="35"/>
      <c r="B5" s="24" t="s">
        <v>24</v>
      </c>
      <c r="C5" s="38"/>
      <c r="D5" s="38"/>
      <c r="E5" s="38"/>
      <c r="F5" s="38"/>
      <c r="G5" s="38"/>
      <c r="H5" s="38"/>
      <c r="I5" s="24" t="s">
        <v>25</v>
      </c>
      <c r="K5" s="38"/>
      <c r="L5" s="38"/>
      <c r="M5" s="38"/>
      <c r="N5" s="38"/>
      <c r="O5" s="38"/>
      <c r="P5" s="38"/>
      <c r="Q5" s="38"/>
      <c r="R5" s="38"/>
      <c r="S5" s="38"/>
      <c r="T5" s="24" t="s">
        <v>26</v>
      </c>
      <c r="U5" s="38"/>
      <c r="V5" s="38"/>
      <c r="W5" s="38"/>
      <c r="X5" s="38"/>
      <c r="Y5" s="38"/>
      <c r="Z5" s="38"/>
      <c r="AA5" s="38"/>
      <c r="AB5" s="38"/>
      <c r="AC5" s="38"/>
      <c r="AD5" s="38"/>
      <c r="AE5" s="24" t="s">
        <v>27</v>
      </c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12"/>
      <c r="AT5" s="1" t="s">
        <v>14</v>
      </c>
    </row>
    <row r="6" spans="1:49" ht="15.75">
      <c r="A6" s="146"/>
      <c r="B6" s="33" t="s">
        <v>28</v>
      </c>
      <c r="C6" s="33"/>
      <c r="D6" s="33"/>
      <c r="E6" s="33"/>
      <c r="F6" s="33"/>
      <c r="G6" s="33"/>
      <c r="H6" s="42"/>
      <c r="I6" s="33" t="s">
        <v>29</v>
      </c>
      <c r="J6" s="96"/>
      <c r="K6" s="33"/>
      <c r="L6" s="33"/>
      <c r="M6" s="33"/>
      <c r="N6" s="33"/>
      <c r="O6" s="33"/>
      <c r="P6" s="33"/>
      <c r="Q6" s="33"/>
      <c r="R6" s="33"/>
      <c r="S6" s="42"/>
      <c r="T6" s="33" t="s">
        <v>30</v>
      </c>
      <c r="U6" s="33"/>
      <c r="V6" s="33"/>
      <c r="W6" s="33"/>
      <c r="X6" s="33"/>
      <c r="Y6" s="33"/>
      <c r="Z6" s="33"/>
      <c r="AA6" s="33"/>
      <c r="AB6" s="33"/>
      <c r="AC6" s="33"/>
      <c r="AD6" s="33"/>
      <c r="AE6" s="33" t="s">
        <v>50</v>
      </c>
      <c r="AG6" s="33"/>
      <c r="AH6" s="33"/>
      <c r="AI6" s="33"/>
      <c r="AJ6" s="33"/>
      <c r="AK6" s="33"/>
      <c r="AL6" s="33"/>
      <c r="AM6" s="33"/>
      <c r="AN6" s="33"/>
      <c r="AO6" s="38"/>
      <c r="AP6" s="43" t="s">
        <v>9</v>
      </c>
      <c r="AQ6" s="43"/>
      <c r="AR6" s="38"/>
      <c r="AS6" s="12"/>
      <c r="AT6" s="1" t="s">
        <v>15</v>
      </c>
      <c r="AV6" s="13" t="s">
        <v>17</v>
      </c>
      <c r="AW6" s="13"/>
    </row>
    <row r="7" spans="1:51" ht="15.75">
      <c r="A7" s="35"/>
      <c r="B7" s="45" t="s">
        <v>2</v>
      </c>
      <c r="C7" s="44"/>
      <c r="D7" s="45" t="s">
        <v>6</v>
      </c>
      <c r="E7" s="45"/>
      <c r="F7" s="44"/>
      <c r="G7" s="45" t="s">
        <v>7</v>
      </c>
      <c r="H7" s="38"/>
      <c r="I7" s="45" t="s">
        <v>2</v>
      </c>
      <c r="J7" s="97"/>
      <c r="K7" s="46">
        <f>O162</f>
        <v>0</v>
      </c>
      <c r="L7" s="45" t="s">
        <v>6</v>
      </c>
      <c r="M7" s="45"/>
      <c r="N7" s="44"/>
      <c r="O7" s="45" t="s">
        <v>7</v>
      </c>
      <c r="P7" s="44"/>
      <c r="Q7" s="47" t="s">
        <v>8</v>
      </c>
      <c r="R7" s="48"/>
      <c r="S7" s="38"/>
      <c r="T7" s="45" t="s">
        <v>2</v>
      </c>
      <c r="U7" s="44"/>
      <c r="V7" s="46">
        <f>Z162</f>
        <v>0</v>
      </c>
      <c r="W7" s="45" t="s">
        <v>6</v>
      </c>
      <c r="X7" s="45"/>
      <c r="Y7" s="44"/>
      <c r="Z7" s="45" t="s">
        <v>7</v>
      </c>
      <c r="AA7" s="44"/>
      <c r="AB7" s="47" t="s">
        <v>8</v>
      </c>
      <c r="AC7" s="48"/>
      <c r="AD7" s="137"/>
      <c r="AE7" s="138" t="s">
        <v>2</v>
      </c>
      <c r="AF7" s="45" t="s">
        <v>2</v>
      </c>
      <c r="AG7" s="44"/>
      <c r="AH7" s="46">
        <f>AK162</f>
        <v>0</v>
      </c>
      <c r="AI7" s="45" t="s">
        <v>6</v>
      </c>
      <c r="AJ7" s="44"/>
      <c r="AK7" s="45" t="s">
        <v>7</v>
      </c>
      <c r="AL7" s="44"/>
      <c r="AM7" s="47" t="s">
        <v>8</v>
      </c>
      <c r="AN7" s="48"/>
      <c r="AO7" s="38"/>
      <c r="AP7" s="49" t="s">
        <v>8</v>
      </c>
      <c r="AQ7" s="50"/>
      <c r="AR7" s="38"/>
      <c r="AS7" s="12"/>
      <c r="AT7" s="1" t="s">
        <v>16</v>
      </c>
      <c r="AV7" s="13" t="s">
        <v>18</v>
      </c>
      <c r="AW7" s="13"/>
      <c r="AY7" s="6" t="s">
        <v>19</v>
      </c>
    </row>
    <row r="8" spans="1:49" ht="15">
      <c r="A8" s="35"/>
      <c r="B8" s="44"/>
      <c r="C8" s="38"/>
      <c r="D8" s="44"/>
      <c r="E8" s="44"/>
      <c r="F8" s="38"/>
      <c r="G8" s="44"/>
      <c r="H8" s="38"/>
      <c r="I8" s="44"/>
      <c r="K8" s="51"/>
      <c r="L8" s="44"/>
      <c r="M8" s="44"/>
      <c r="N8" s="38"/>
      <c r="O8" s="44"/>
      <c r="P8" s="38"/>
      <c r="Q8" s="44"/>
      <c r="R8" s="44"/>
      <c r="S8" s="38"/>
      <c r="T8" s="44"/>
      <c r="U8" s="38"/>
      <c r="V8" s="51"/>
      <c r="W8" s="44"/>
      <c r="X8" s="44"/>
      <c r="Y8" s="38"/>
      <c r="Z8" s="44"/>
      <c r="AA8" s="38"/>
      <c r="AB8" s="44"/>
      <c r="AC8" s="44"/>
      <c r="AD8" s="35"/>
      <c r="AE8" s="140" t="s">
        <v>88</v>
      </c>
      <c r="AF8" s="151" t="s">
        <v>86</v>
      </c>
      <c r="AG8" s="38"/>
      <c r="AH8" s="51"/>
      <c r="AI8" s="44"/>
      <c r="AJ8" s="38"/>
      <c r="AK8" s="44"/>
      <c r="AL8" s="38"/>
      <c r="AM8" s="44"/>
      <c r="AN8" s="44"/>
      <c r="AO8" s="38"/>
      <c r="AP8" s="44"/>
      <c r="AQ8" s="44"/>
      <c r="AR8" s="38"/>
      <c r="AS8" s="12"/>
      <c r="AV8" s="14"/>
      <c r="AW8" s="14"/>
    </row>
    <row r="9" spans="1:71" ht="15.75" customHeight="1">
      <c r="A9" s="22"/>
      <c r="B9" s="38"/>
      <c r="C9" s="38"/>
      <c r="D9" s="38"/>
      <c r="E9" s="38"/>
      <c r="F9" s="38"/>
      <c r="G9" s="38"/>
      <c r="H9" s="38"/>
      <c r="I9" s="52"/>
      <c r="K9" s="51"/>
      <c r="L9" s="38"/>
      <c r="M9" s="38"/>
      <c r="N9" s="38"/>
      <c r="O9" s="38"/>
      <c r="P9" s="38"/>
      <c r="Q9" s="38"/>
      <c r="R9" s="38"/>
      <c r="S9" s="38"/>
      <c r="T9" s="52"/>
      <c r="U9" s="38"/>
      <c r="V9" s="51"/>
      <c r="W9" s="38"/>
      <c r="X9" s="38"/>
      <c r="Y9" s="38"/>
      <c r="Z9" s="38"/>
      <c r="AA9" s="38"/>
      <c r="AB9" s="38"/>
      <c r="AC9" s="38"/>
      <c r="AD9" s="38"/>
      <c r="AE9" s="140" t="s">
        <v>87</v>
      </c>
      <c r="AF9" s="152" t="s">
        <v>87</v>
      </c>
      <c r="AG9" s="54"/>
      <c r="AH9" s="55"/>
      <c r="AI9" s="81"/>
      <c r="AJ9" s="38"/>
      <c r="AK9" s="38"/>
      <c r="AL9" s="38"/>
      <c r="AM9" s="38"/>
      <c r="AN9" s="38"/>
      <c r="AO9" s="38"/>
      <c r="AP9" s="38"/>
      <c r="AQ9" s="38"/>
      <c r="AR9" s="38"/>
      <c r="AS9" s="12"/>
      <c r="AY9" s="4" t="s">
        <v>2</v>
      </c>
      <c r="BA9" s="4" t="s">
        <v>1</v>
      </c>
      <c r="BD9" s="4" t="s">
        <v>3</v>
      </c>
      <c r="BG9" s="4" t="s">
        <v>4</v>
      </c>
      <c r="BJ9" s="4" t="s">
        <v>5</v>
      </c>
      <c r="BM9" s="4" t="s">
        <v>21</v>
      </c>
      <c r="BP9" s="4" t="s">
        <v>22</v>
      </c>
      <c r="BS9" s="4"/>
    </row>
    <row r="10" spans="1:49" ht="15.75" customHeight="1">
      <c r="A10" s="147"/>
      <c r="B10" s="38"/>
      <c r="C10" s="38"/>
      <c r="D10" s="38"/>
      <c r="E10" s="38"/>
      <c r="F10" s="38"/>
      <c r="G10" s="38"/>
      <c r="H10" s="38"/>
      <c r="I10" s="38"/>
      <c r="K10" s="51"/>
      <c r="L10" s="38"/>
      <c r="M10" s="38"/>
      <c r="N10" s="38"/>
      <c r="O10" s="38"/>
      <c r="P10" s="38"/>
      <c r="Q10" s="38"/>
      <c r="R10" s="38"/>
      <c r="S10" s="38"/>
      <c r="T10" s="53"/>
      <c r="U10" s="82">
        <f>L11</f>
        <v>0</v>
      </c>
      <c r="V10" s="55">
        <v>0</v>
      </c>
      <c r="W10" s="81"/>
      <c r="X10" s="56"/>
      <c r="Y10" s="38"/>
      <c r="Z10" s="38"/>
      <c r="AA10" s="38"/>
      <c r="AB10" s="38"/>
      <c r="AC10" s="38"/>
      <c r="AD10" s="38"/>
      <c r="AE10" s="83"/>
      <c r="AF10" s="93"/>
      <c r="AG10" s="54"/>
      <c r="AH10" s="55"/>
      <c r="AI10" s="81"/>
      <c r="AJ10" s="38"/>
      <c r="AK10" s="56"/>
      <c r="AL10" s="38"/>
      <c r="AM10" s="56"/>
      <c r="AN10" s="57"/>
      <c r="AO10" s="38"/>
      <c r="AP10" s="38"/>
      <c r="AQ10" s="38"/>
      <c r="AR10" s="38"/>
      <c r="AS10" s="12"/>
      <c r="AV10" s="11"/>
      <c r="AW10" s="15"/>
    </row>
    <row r="11" spans="1:71" ht="15.75" customHeight="1">
      <c r="A11" s="35"/>
      <c r="B11" s="38"/>
      <c r="C11" s="38"/>
      <c r="D11" s="80"/>
      <c r="E11" s="38"/>
      <c r="F11" s="38"/>
      <c r="G11" s="38"/>
      <c r="H11" s="38"/>
      <c r="I11" s="53"/>
      <c r="J11" s="92">
        <v>0</v>
      </c>
      <c r="K11" s="55"/>
      <c r="L11" s="81"/>
      <c r="M11" s="56"/>
      <c r="N11" s="38"/>
      <c r="O11" s="38"/>
      <c r="P11" s="38"/>
      <c r="Q11" s="38"/>
      <c r="R11" s="38"/>
      <c r="S11" s="83"/>
      <c r="T11" s="91" t="s">
        <v>23</v>
      </c>
      <c r="U11" s="82">
        <v>45000</v>
      </c>
      <c r="V11" s="55">
        <v>627</v>
      </c>
      <c r="W11" s="81">
        <f>U11+V11</f>
        <v>45627</v>
      </c>
      <c r="X11" s="58" t="e">
        <f aca="true" t="shared" si="0" ref="X11:X23">(W11/W10)-1</f>
        <v>#DIV/0!</v>
      </c>
      <c r="Y11" s="38"/>
      <c r="Z11" s="56">
        <f>(A11*W11)</f>
        <v>0</v>
      </c>
      <c r="AA11" s="38"/>
      <c r="AB11" s="56"/>
      <c r="AC11" s="57"/>
      <c r="AD11" s="145" t="s">
        <v>105</v>
      </c>
      <c r="AE11" s="142" t="s">
        <v>68</v>
      </c>
      <c r="AF11" s="93" t="s">
        <v>52</v>
      </c>
      <c r="AG11" s="82">
        <v>47000</v>
      </c>
      <c r="AH11" s="55">
        <v>1030</v>
      </c>
      <c r="AI11" s="81">
        <f>AG11+AH11</f>
        <v>48030</v>
      </c>
      <c r="AJ11" s="38"/>
      <c r="AK11" s="56">
        <f aca="true" t="shared" si="1" ref="AK11:AK30">(A11*AI11)</f>
        <v>0</v>
      </c>
      <c r="AL11" s="38"/>
      <c r="AM11" s="56">
        <f aca="true" t="shared" si="2" ref="AM11:AM30">(AI11-W11)</f>
        <v>2403</v>
      </c>
      <c r="AN11" s="57">
        <f aca="true" t="shared" si="3" ref="AN11:AN30">(AM11/W11)</f>
        <v>0.05266618449602209</v>
      </c>
      <c r="AO11" s="38"/>
      <c r="AP11" s="38"/>
      <c r="AQ11" s="38"/>
      <c r="AR11" s="38"/>
      <c r="AS11" s="12"/>
      <c r="AV11" s="11">
        <f aca="true" t="shared" si="4" ref="AV11:AV23">(AI11-AI10)</f>
        <v>48030</v>
      </c>
      <c r="AW11" s="15" t="e">
        <f aca="true" t="shared" si="5" ref="AW11:AW23">(AI11/AI10)-1</f>
        <v>#DIV/0!</v>
      </c>
      <c r="AY11" s="1">
        <f>(AF10)</f>
        <v>0</v>
      </c>
      <c r="BA11" s="11">
        <f aca="true" t="shared" si="6" ref="BA11:BA23">(AI9)</f>
        <v>0</v>
      </c>
      <c r="BD11" s="11" t="e">
        <f>(BA11+#REF!)</f>
        <v>#REF!</v>
      </c>
      <c r="BG11" s="11" t="e">
        <f>(BA11+#REF!)</f>
        <v>#REF!</v>
      </c>
      <c r="BJ11" s="8">
        <f aca="true" t="shared" si="7" ref="BJ11:BJ23">(BA11+AI$77)</f>
        <v>0</v>
      </c>
      <c r="BM11" s="8">
        <f aca="true" t="shared" si="8" ref="BM11:BM23">(BA11+AI$82)</f>
        <v>0</v>
      </c>
      <c r="BP11" s="8" t="e">
        <f>(BA11+#REF!)</f>
        <v>#REF!</v>
      </c>
      <c r="BS11" s="8"/>
    </row>
    <row r="12" spans="1:71" s="27" customFormat="1" ht="15.75" customHeight="1">
      <c r="A12" s="148"/>
      <c r="B12" s="103" t="s">
        <v>23</v>
      </c>
      <c r="C12" s="59"/>
      <c r="D12" s="104">
        <v>42000</v>
      </c>
      <c r="E12" s="105"/>
      <c r="F12" s="59"/>
      <c r="G12" s="105">
        <f>(A12*D12)</f>
        <v>0</v>
      </c>
      <c r="H12" s="145" t="s">
        <v>105</v>
      </c>
      <c r="I12" s="112" t="s">
        <v>68</v>
      </c>
      <c r="J12" s="127">
        <v>43963</v>
      </c>
      <c r="K12" s="108">
        <v>322</v>
      </c>
      <c r="L12" s="109">
        <f>J12+K12</f>
        <v>44285</v>
      </c>
      <c r="M12" s="60" t="e">
        <f aca="true" t="shared" si="9" ref="M12:M23">(L12/L11)-1</f>
        <v>#DIV/0!</v>
      </c>
      <c r="N12" s="59"/>
      <c r="O12" s="105">
        <f>(A12*L12)</f>
        <v>0</v>
      </c>
      <c r="P12" s="59"/>
      <c r="Q12" s="105">
        <f>(L12-D12)</f>
        <v>2285</v>
      </c>
      <c r="R12" s="110">
        <f>(Q12/D12)</f>
        <v>0.05440476190476191</v>
      </c>
      <c r="S12" s="145" t="s">
        <v>105</v>
      </c>
      <c r="T12" s="112" t="s">
        <v>70</v>
      </c>
      <c r="U12" s="127">
        <v>46062</v>
      </c>
      <c r="V12" s="55">
        <v>627</v>
      </c>
      <c r="W12" s="81">
        <f aca="true" t="shared" si="10" ref="W12:W30">U12+V12</f>
        <v>46689</v>
      </c>
      <c r="X12" s="60">
        <f t="shared" si="0"/>
        <v>0.023275692024459227</v>
      </c>
      <c r="Y12" s="59"/>
      <c r="Z12" s="105">
        <f>(A12*W12)</f>
        <v>0</v>
      </c>
      <c r="AA12" s="59"/>
      <c r="AB12" s="105">
        <f aca="true" t="shared" si="11" ref="AB12:AB30">(W12-L12)</f>
        <v>2404</v>
      </c>
      <c r="AC12" s="110">
        <f aca="true" t="shared" si="12" ref="AC12:AC30">(AB12/L12)</f>
        <v>0.05428474652816981</v>
      </c>
      <c r="AD12" s="145" t="s">
        <v>105</v>
      </c>
      <c r="AE12" s="143" t="s">
        <v>71</v>
      </c>
      <c r="AF12" s="89" t="s">
        <v>67</v>
      </c>
      <c r="AG12" s="127">
        <v>48249</v>
      </c>
      <c r="AH12" s="55">
        <v>1030</v>
      </c>
      <c r="AI12" s="81">
        <f aca="true" t="shared" si="13" ref="AI12:AI30">AG12+AH12</f>
        <v>49279</v>
      </c>
      <c r="AJ12" s="59"/>
      <c r="AK12" s="105">
        <f t="shared" si="1"/>
        <v>0</v>
      </c>
      <c r="AL12" s="59"/>
      <c r="AM12" s="105">
        <f t="shared" si="2"/>
        <v>2590</v>
      </c>
      <c r="AN12" s="110">
        <f t="shared" si="3"/>
        <v>0.05547345199083296</v>
      </c>
      <c r="AO12" s="59"/>
      <c r="AP12" s="105">
        <f>(AI12-D12)</f>
        <v>7279</v>
      </c>
      <c r="AQ12" s="110">
        <f>(AP12/D12)</f>
        <v>0.1733095238095238</v>
      </c>
      <c r="AR12" s="111" t="str">
        <f aca="true" t="shared" si="14" ref="AR12:AR30">IF($A12&gt;0,"&lt;"," ")</f>
        <v> </v>
      </c>
      <c r="AS12" s="28"/>
      <c r="AT12" s="29">
        <f>(A12*AI13)</f>
        <v>0</v>
      </c>
      <c r="AV12" s="29">
        <f t="shared" si="4"/>
        <v>1249</v>
      </c>
      <c r="AW12" s="30">
        <f t="shared" si="5"/>
        <v>0.02600458047053933</v>
      </c>
      <c r="AY12" s="27" t="str">
        <f>(AF11)</f>
        <v>A</v>
      </c>
      <c r="BA12" s="29">
        <f t="shared" si="6"/>
        <v>0</v>
      </c>
      <c r="BD12" s="29" t="e">
        <f>(BA12+#REF!)</f>
        <v>#REF!</v>
      </c>
      <c r="BG12" s="29" t="e">
        <f>(BA12+#REF!)</f>
        <v>#REF!</v>
      </c>
      <c r="BJ12" s="31">
        <f t="shared" si="7"/>
        <v>0</v>
      </c>
      <c r="BM12" s="31">
        <f t="shared" si="8"/>
        <v>0</v>
      </c>
      <c r="BP12" s="31" t="e">
        <f>(BA12+#REF!)</f>
        <v>#REF!</v>
      </c>
      <c r="BS12" s="31"/>
    </row>
    <row r="13" spans="1:71" s="27" customFormat="1" ht="15.75" customHeight="1">
      <c r="A13" s="148"/>
      <c r="B13" s="40">
        <v>2</v>
      </c>
      <c r="C13" s="59"/>
      <c r="D13" s="104">
        <v>42953</v>
      </c>
      <c r="E13" s="60">
        <f aca="true" t="shared" si="15" ref="E13:E23">(D13/D12)-1</f>
        <v>0.02269047619047626</v>
      </c>
      <c r="F13" s="59"/>
      <c r="G13" s="105">
        <f aca="true" t="shared" si="16" ref="G13:G30">(A13*D13)</f>
        <v>0</v>
      </c>
      <c r="H13" s="145" t="s">
        <v>105</v>
      </c>
      <c r="I13" s="103">
        <v>3</v>
      </c>
      <c r="J13" s="127">
        <v>45056.666666666664</v>
      </c>
      <c r="K13" s="108">
        <v>322</v>
      </c>
      <c r="L13" s="109">
        <f aca="true" t="shared" si="17" ref="L13:L30">J13+K13</f>
        <v>45378.666666666664</v>
      </c>
      <c r="M13" s="60">
        <f t="shared" si="9"/>
        <v>0.024696097248880333</v>
      </c>
      <c r="N13" s="59"/>
      <c r="O13" s="105">
        <f aca="true" t="shared" si="18" ref="O13:O30">(A13*L13)</f>
        <v>0</v>
      </c>
      <c r="P13" s="59"/>
      <c r="Q13" s="105">
        <f aca="true" t="shared" si="19" ref="Q13:Q30">(L13-D13)</f>
        <v>2425.6666666666642</v>
      </c>
      <c r="R13" s="110">
        <f aca="true" t="shared" si="20" ref="R13:R30">(Q13/D13)</f>
        <v>0.05647257855485448</v>
      </c>
      <c r="S13" s="145" t="s">
        <v>105</v>
      </c>
      <c r="T13" s="103">
        <v>4</v>
      </c>
      <c r="U13" s="127">
        <v>47295.33333333333</v>
      </c>
      <c r="V13" s="55">
        <v>627</v>
      </c>
      <c r="W13" s="81">
        <f t="shared" si="10"/>
        <v>47922.33333333333</v>
      </c>
      <c r="X13" s="60">
        <f t="shared" si="0"/>
        <v>0.02641592951944416</v>
      </c>
      <c r="Y13" s="59"/>
      <c r="Z13" s="105">
        <f aca="true" t="shared" si="21" ref="Z13:Z30">(A13*W13)</f>
        <v>0</v>
      </c>
      <c r="AA13" s="59"/>
      <c r="AB13" s="105">
        <f t="shared" si="11"/>
        <v>2543.6666666666642</v>
      </c>
      <c r="AC13" s="110">
        <f t="shared" si="12"/>
        <v>0.05605423987776924</v>
      </c>
      <c r="AD13" s="145" t="s">
        <v>105</v>
      </c>
      <c r="AE13" s="143" t="s">
        <v>73</v>
      </c>
      <c r="AF13" s="112" t="s">
        <v>90</v>
      </c>
      <c r="AG13" s="127">
        <v>49624</v>
      </c>
      <c r="AH13" s="55">
        <v>1030</v>
      </c>
      <c r="AI13" s="81">
        <f t="shared" si="13"/>
        <v>50654</v>
      </c>
      <c r="AJ13" s="59"/>
      <c r="AK13" s="105">
        <f t="shared" si="1"/>
        <v>0</v>
      </c>
      <c r="AL13" s="59"/>
      <c r="AM13" s="105">
        <f t="shared" si="2"/>
        <v>2731.6666666666715</v>
      </c>
      <c r="AN13" s="110">
        <f t="shared" si="3"/>
        <v>0.05700195455146185</v>
      </c>
      <c r="AO13" s="59"/>
      <c r="AP13" s="105">
        <f aca="true" t="shared" si="22" ref="AP13:AP30">(AI13-D13)</f>
        <v>7701</v>
      </c>
      <c r="AQ13" s="110">
        <f aca="true" t="shared" si="23" ref="AQ13:AQ30">(AP13/D13)</f>
        <v>0.1792889902917142</v>
      </c>
      <c r="AR13" s="111" t="str">
        <f t="shared" si="14"/>
        <v> </v>
      </c>
      <c r="AS13" s="28"/>
      <c r="AT13" s="29">
        <f>(A13*AI15)</f>
        <v>0</v>
      </c>
      <c r="AV13" s="29">
        <f t="shared" si="4"/>
        <v>1375</v>
      </c>
      <c r="AW13" s="30">
        <f t="shared" si="5"/>
        <v>0.02790235191460866</v>
      </c>
      <c r="AY13" s="27" t="str">
        <f>(AF12)</f>
        <v>B</v>
      </c>
      <c r="BA13" s="29">
        <f t="shared" si="6"/>
        <v>48030</v>
      </c>
      <c r="BD13" s="29" t="e">
        <f>(BA13+#REF!)</f>
        <v>#REF!</v>
      </c>
      <c r="BG13" s="29" t="e">
        <f>(BA13+#REF!)</f>
        <v>#REF!</v>
      </c>
      <c r="BJ13" s="31">
        <f t="shared" si="7"/>
        <v>48030</v>
      </c>
      <c r="BM13" s="31">
        <f t="shared" si="8"/>
        <v>48030</v>
      </c>
      <c r="BP13" s="31" t="e">
        <f>(BA13+#REF!)</f>
        <v>#REF!</v>
      </c>
      <c r="BS13" s="31"/>
    </row>
    <row r="14" spans="1:71" s="27" customFormat="1" ht="15.75" customHeight="1">
      <c r="A14" s="148"/>
      <c r="B14" s="40">
        <v>3</v>
      </c>
      <c r="C14" s="59"/>
      <c r="D14" s="104">
        <v>43920</v>
      </c>
      <c r="E14" s="60">
        <f t="shared" si="15"/>
        <v>0.022512979302959035</v>
      </c>
      <c r="F14" s="108"/>
      <c r="G14" s="105">
        <f t="shared" si="16"/>
        <v>0</v>
      </c>
      <c r="H14" s="145" t="s">
        <v>105</v>
      </c>
      <c r="I14" s="103">
        <v>4</v>
      </c>
      <c r="J14" s="127">
        <v>45701.333333333336</v>
      </c>
      <c r="K14" s="108">
        <v>322</v>
      </c>
      <c r="L14" s="109">
        <f t="shared" si="17"/>
        <v>46023.333333333336</v>
      </c>
      <c r="M14" s="60">
        <f t="shared" si="9"/>
        <v>0.014206381853440808</v>
      </c>
      <c r="N14" s="59"/>
      <c r="O14" s="105">
        <f t="shared" si="18"/>
        <v>0</v>
      </c>
      <c r="P14" s="59"/>
      <c r="Q14" s="105">
        <f t="shared" si="19"/>
        <v>2103.3333333333358</v>
      </c>
      <c r="R14" s="110">
        <f t="shared" si="20"/>
        <v>0.04789010321797212</v>
      </c>
      <c r="S14" s="145" t="s">
        <v>105</v>
      </c>
      <c r="T14" s="103">
        <v>5</v>
      </c>
      <c r="U14" s="127">
        <v>47618.66666666667</v>
      </c>
      <c r="V14" s="55">
        <v>627</v>
      </c>
      <c r="W14" s="81">
        <f t="shared" si="10"/>
        <v>48245.66666666667</v>
      </c>
      <c r="X14" s="60">
        <f t="shared" si="0"/>
        <v>0.006747028177537473</v>
      </c>
      <c r="Y14" s="59"/>
      <c r="Z14" s="105">
        <f t="shared" si="21"/>
        <v>0</v>
      </c>
      <c r="AA14" s="59"/>
      <c r="AB14" s="105">
        <f t="shared" si="11"/>
        <v>2222.3333333333358</v>
      </c>
      <c r="AC14" s="110">
        <f t="shared" si="12"/>
        <v>0.04828710074599846</v>
      </c>
      <c r="AD14" s="145" t="s">
        <v>105</v>
      </c>
      <c r="AE14" s="143" t="s">
        <v>73</v>
      </c>
      <c r="AF14" s="112" t="s">
        <v>90</v>
      </c>
      <c r="AG14" s="127">
        <v>49624</v>
      </c>
      <c r="AH14" s="55">
        <v>1030</v>
      </c>
      <c r="AI14" s="81">
        <f t="shared" si="13"/>
        <v>50654</v>
      </c>
      <c r="AJ14" s="59"/>
      <c r="AK14" s="105">
        <f t="shared" si="1"/>
        <v>0</v>
      </c>
      <c r="AL14" s="59"/>
      <c r="AM14" s="105">
        <f t="shared" si="2"/>
        <v>2408.3333333333285</v>
      </c>
      <c r="AN14" s="110">
        <f t="shared" si="3"/>
        <v>0.04991812736204277</v>
      </c>
      <c r="AO14" s="59"/>
      <c r="AP14" s="105">
        <f t="shared" si="22"/>
        <v>6734</v>
      </c>
      <c r="AQ14" s="110">
        <f t="shared" si="23"/>
        <v>0.15332422586520947</v>
      </c>
      <c r="AR14" s="111" t="str">
        <f t="shared" si="14"/>
        <v> </v>
      </c>
      <c r="AS14" s="28"/>
      <c r="AT14" s="29">
        <f>(A14*AI15)</f>
        <v>0</v>
      </c>
      <c r="AV14" s="29">
        <f t="shared" si="4"/>
        <v>0</v>
      </c>
      <c r="AW14" s="30">
        <f t="shared" si="5"/>
        <v>0</v>
      </c>
      <c r="AY14" s="27" t="str">
        <f>(AF13)</f>
        <v>C</v>
      </c>
      <c r="BA14" s="29">
        <f t="shared" si="6"/>
        <v>49279</v>
      </c>
      <c r="BD14" s="29" t="e">
        <f>(BA14+#REF!)</f>
        <v>#REF!</v>
      </c>
      <c r="BG14" s="29" t="e">
        <f>(BA14+#REF!)</f>
        <v>#REF!</v>
      </c>
      <c r="BJ14" s="31">
        <f t="shared" si="7"/>
        <v>49279</v>
      </c>
      <c r="BM14" s="31">
        <f t="shared" si="8"/>
        <v>49279</v>
      </c>
      <c r="BP14" s="31" t="e">
        <f>(BA14+#REF!)</f>
        <v>#REF!</v>
      </c>
      <c r="BS14" s="31"/>
    </row>
    <row r="15" spans="1:71" s="27" customFormat="1" ht="15.75" customHeight="1">
      <c r="A15" s="148"/>
      <c r="B15" s="40">
        <v>4</v>
      </c>
      <c r="C15" s="59"/>
      <c r="D15" s="104">
        <v>45457</v>
      </c>
      <c r="E15" s="60">
        <f t="shared" si="15"/>
        <v>0.03499544626593809</v>
      </c>
      <c r="F15" s="59"/>
      <c r="G15" s="105">
        <f t="shared" si="16"/>
        <v>0</v>
      </c>
      <c r="H15" s="145" t="s">
        <v>105</v>
      </c>
      <c r="I15" s="103">
        <v>5</v>
      </c>
      <c r="J15" s="127">
        <v>47101</v>
      </c>
      <c r="K15" s="108">
        <v>322</v>
      </c>
      <c r="L15" s="109">
        <f t="shared" si="17"/>
        <v>47423</v>
      </c>
      <c r="M15" s="60">
        <f t="shared" si="9"/>
        <v>0.03041210979937703</v>
      </c>
      <c r="N15" s="59"/>
      <c r="O15" s="105">
        <f t="shared" si="18"/>
        <v>0</v>
      </c>
      <c r="P15" s="59"/>
      <c r="Q15" s="105">
        <f t="shared" si="19"/>
        <v>1966</v>
      </c>
      <c r="R15" s="110">
        <f t="shared" si="20"/>
        <v>0.04324966451811602</v>
      </c>
      <c r="S15" s="145" t="s">
        <v>105</v>
      </c>
      <c r="T15" s="103">
        <v>6</v>
      </c>
      <c r="U15" s="127">
        <v>48880</v>
      </c>
      <c r="V15" s="55">
        <v>627</v>
      </c>
      <c r="W15" s="81">
        <f t="shared" si="10"/>
        <v>49507</v>
      </c>
      <c r="X15" s="60">
        <f t="shared" si="0"/>
        <v>0.026143971479303696</v>
      </c>
      <c r="Y15" s="59"/>
      <c r="Z15" s="105">
        <f t="shared" si="21"/>
        <v>0</v>
      </c>
      <c r="AA15" s="59"/>
      <c r="AB15" s="105">
        <f t="shared" si="11"/>
        <v>2084</v>
      </c>
      <c r="AC15" s="110">
        <f t="shared" si="12"/>
        <v>0.04394492124074816</v>
      </c>
      <c r="AD15" s="145" t="s">
        <v>105</v>
      </c>
      <c r="AE15" s="143" t="s">
        <v>72</v>
      </c>
      <c r="AF15" s="89" t="s">
        <v>91</v>
      </c>
      <c r="AG15" s="127">
        <v>50749</v>
      </c>
      <c r="AH15" s="55">
        <v>1030</v>
      </c>
      <c r="AI15" s="81">
        <f t="shared" si="13"/>
        <v>51779</v>
      </c>
      <c r="AJ15" s="59"/>
      <c r="AK15" s="105">
        <f t="shared" si="1"/>
        <v>0</v>
      </c>
      <c r="AL15" s="59"/>
      <c r="AM15" s="105">
        <f t="shared" si="2"/>
        <v>2272</v>
      </c>
      <c r="AN15" s="110">
        <f t="shared" si="3"/>
        <v>0.04589250005049791</v>
      </c>
      <c r="AO15" s="59"/>
      <c r="AP15" s="105">
        <f t="shared" si="22"/>
        <v>6322</v>
      </c>
      <c r="AQ15" s="110">
        <f t="shared" si="23"/>
        <v>0.13907648986954704</v>
      </c>
      <c r="AR15" s="111" t="str">
        <f t="shared" si="14"/>
        <v> </v>
      </c>
      <c r="AS15" s="28"/>
      <c r="AT15" s="29">
        <f aca="true" t="shared" si="24" ref="AT15:AT29">(A15*AI16)</f>
        <v>0</v>
      </c>
      <c r="AV15" s="29">
        <f t="shared" si="4"/>
        <v>1125</v>
      </c>
      <c r="AW15" s="30">
        <f t="shared" si="5"/>
        <v>0.022209499743356842</v>
      </c>
      <c r="AY15" s="27" t="str">
        <f>(AF14)</f>
        <v>C</v>
      </c>
      <c r="BA15" s="29">
        <f t="shared" si="6"/>
        <v>50654</v>
      </c>
      <c r="BD15" s="29" t="e">
        <f>(BA15+#REF!)</f>
        <v>#REF!</v>
      </c>
      <c r="BG15" s="29" t="e">
        <f>(BA15+#REF!)</f>
        <v>#REF!</v>
      </c>
      <c r="BJ15" s="31">
        <f t="shared" si="7"/>
        <v>50654</v>
      </c>
      <c r="BM15" s="31">
        <f t="shared" si="8"/>
        <v>50654</v>
      </c>
      <c r="BP15" s="31" t="e">
        <f>(BA15+#REF!)</f>
        <v>#REF!</v>
      </c>
      <c r="BS15" s="31"/>
    </row>
    <row r="16" spans="1:71" s="27" customFormat="1" ht="15.75" customHeight="1">
      <c r="A16" s="148"/>
      <c r="B16" s="40">
        <v>5</v>
      </c>
      <c r="C16" s="59"/>
      <c r="D16" s="104">
        <v>47048</v>
      </c>
      <c r="E16" s="60">
        <f t="shared" si="15"/>
        <v>0.035000109994060224</v>
      </c>
      <c r="F16" s="59"/>
      <c r="G16" s="105">
        <f t="shared" si="16"/>
        <v>0</v>
      </c>
      <c r="H16" s="145" t="s">
        <v>105</v>
      </c>
      <c r="I16" s="103">
        <v>6</v>
      </c>
      <c r="J16" s="127">
        <v>48841.666666666664</v>
      </c>
      <c r="K16" s="108">
        <v>322</v>
      </c>
      <c r="L16" s="109">
        <f t="shared" si="17"/>
        <v>49163.666666666664</v>
      </c>
      <c r="M16" s="60">
        <f t="shared" si="9"/>
        <v>0.0367051149582831</v>
      </c>
      <c r="N16" s="59"/>
      <c r="O16" s="105">
        <f t="shared" si="18"/>
        <v>0</v>
      </c>
      <c r="P16" s="59"/>
      <c r="Q16" s="105">
        <f t="shared" si="19"/>
        <v>2115.6666666666642</v>
      </c>
      <c r="R16" s="110">
        <f t="shared" si="20"/>
        <v>0.044968259366320866</v>
      </c>
      <c r="S16" s="145" t="s">
        <v>105</v>
      </c>
      <c r="T16" s="103">
        <v>7</v>
      </c>
      <c r="U16" s="127">
        <v>50771.33333333333</v>
      </c>
      <c r="V16" s="55">
        <v>627</v>
      </c>
      <c r="W16" s="81">
        <f t="shared" si="10"/>
        <v>51398.33333333333</v>
      </c>
      <c r="X16" s="60">
        <f t="shared" si="0"/>
        <v>0.03820335171457234</v>
      </c>
      <c r="Y16" s="59"/>
      <c r="Z16" s="105">
        <f t="shared" si="21"/>
        <v>0</v>
      </c>
      <c r="AA16" s="59"/>
      <c r="AB16" s="105">
        <f t="shared" si="11"/>
        <v>2234.6666666666642</v>
      </c>
      <c r="AC16" s="110">
        <f t="shared" si="12"/>
        <v>0.04545362089890226</v>
      </c>
      <c r="AD16" s="145" t="s">
        <v>105</v>
      </c>
      <c r="AE16" s="143" t="s">
        <v>74</v>
      </c>
      <c r="AF16" s="89" t="s">
        <v>53</v>
      </c>
      <c r="AG16" s="127">
        <v>52789</v>
      </c>
      <c r="AH16" s="55">
        <v>1030</v>
      </c>
      <c r="AI16" s="81">
        <f t="shared" si="13"/>
        <v>53819</v>
      </c>
      <c r="AJ16" s="59"/>
      <c r="AK16" s="105">
        <f t="shared" si="1"/>
        <v>0</v>
      </c>
      <c r="AL16" s="59"/>
      <c r="AM16" s="105">
        <f t="shared" si="2"/>
        <v>2420.6666666666715</v>
      </c>
      <c r="AN16" s="110">
        <f t="shared" si="3"/>
        <v>0.04709620934530961</v>
      </c>
      <c r="AO16" s="59"/>
      <c r="AP16" s="105">
        <f t="shared" si="22"/>
        <v>6771</v>
      </c>
      <c r="AQ16" s="110">
        <f t="shared" si="23"/>
        <v>0.1439168508757014</v>
      </c>
      <c r="AR16" s="111" t="str">
        <f t="shared" si="14"/>
        <v> </v>
      </c>
      <c r="AS16" s="28"/>
      <c r="AT16" s="29">
        <f t="shared" si="24"/>
        <v>0</v>
      </c>
      <c r="AV16" s="29">
        <f t="shared" si="4"/>
        <v>2040</v>
      </c>
      <c r="AW16" s="30">
        <f t="shared" si="5"/>
        <v>0.03939821163019763</v>
      </c>
      <c r="AY16" s="27" t="e">
        <f>(#REF!)</f>
        <v>#REF!</v>
      </c>
      <c r="BA16" s="29">
        <f t="shared" si="6"/>
        <v>50654</v>
      </c>
      <c r="BD16" s="29" t="e">
        <f>(BA16+#REF!)</f>
        <v>#REF!</v>
      </c>
      <c r="BG16" s="29" t="e">
        <f>(BA16+#REF!)</f>
        <v>#REF!</v>
      </c>
      <c r="BJ16" s="31">
        <f t="shared" si="7"/>
        <v>50654</v>
      </c>
      <c r="BM16" s="31">
        <f t="shared" si="8"/>
        <v>50654</v>
      </c>
      <c r="BP16" s="31" t="e">
        <f>(BA16+#REF!)</f>
        <v>#REF!</v>
      </c>
      <c r="BS16" s="31"/>
    </row>
    <row r="17" spans="1:71" s="27" customFormat="1" ht="15.75" customHeight="1">
      <c r="A17" s="148"/>
      <c r="B17" s="40">
        <v>6</v>
      </c>
      <c r="C17" s="59"/>
      <c r="D17" s="104">
        <v>48695</v>
      </c>
      <c r="E17" s="60">
        <f t="shared" si="15"/>
        <v>0.03500680156435987</v>
      </c>
      <c r="F17" s="59"/>
      <c r="G17" s="105">
        <f t="shared" si="16"/>
        <v>0</v>
      </c>
      <c r="H17" s="145" t="s">
        <v>105</v>
      </c>
      <c r="I17" s="103">
        <v>7</v>
      </c>
      <c r="J17" s="127">
        <v>50619.666666666664</v>
      </c>
      <c r="K17" s="108">
        <v>322</v>
      </c>
      <c r="L17" s="109">
        <f t="shared" si="17"/>
        <v>50941.666666666664</v>
      </c>
      <c r="M17" s="60">
        <f t="shared" si="9"/>
        <v>0.036164918537402224</v>
      </c>
      <c r="N17" s="59"/>
      <c r="O17" s="105">
        <f t="shared" si="18"/>
        <v>0</v>
      </c>
      <c r="P17" s="59"/>
      <c r="Q17" s="105">
        <f t="shared" si="19"/>
        <v>2246.6666666666642</v>
      </c>
      <c r="R17" s="110">
        <f t="shared" si="20"/>
        <v>0.04613752267515483</v>
      </c>
      <c r="S17" s="145" t="s">
        <v>105</v>
      </c>
      <c r="T17" s="103">
        <v>8</v>
      </c>
      <c r="U17" s="127">
        <v>52679.33333333333</v>
      </c>
      <c r="V17" s="55">
        <v>627</v>
      </c>
      <c r="W17" s="81">
        <f t="shared" si="10"/>
        <v>53306.33333333333</v>
      </c>
      <c r="X17" s="60">
        <f t="shared" si="0"/>
        <v>0.03712182625895788</v>
      </c>
      <c r="Y17" s="59"/>
      <c r="Z17" s="105">
        <f t="shared" si="21"/>
        <v>0</v>
      </c>
      <c r="AA17" s="59"/>
      <c r="AB17" s="105">
        <f t="shared" si="11"/>
        <v>2364.6666666666642</v>
      </c>
      <c r="AC17" s="110">
        <f t="shared" si="12"/>
        <v>0.04641910682152785</v>
      </c>
      <c r="AD17" s="145" t="s">
        <v>105</v>
      </c>
      <c r="AE17" s="143" t="s">
        <v>75</v>
      </c>
      <c r="AF17" s="89" t="s">
        <v>54</v>
      </c>
      <c r="AG17" s="127">
        <v>54829</v>
      </c>
      <c r="AH17" s="55">
        <v>1030</v>
      </c>
      <c r="AI17" s="81">
        <f t="shared" si="13"/>
        <v>55859</v>
      </c>
      <c r="AJ17" s="59"/>
      <c r="AK17" s="105">
        <f t="shared" si="1"/>
        <v>0</v>
      </c>
      <c r="AL17" s="59"/>
      <c r="AM17" s="105">
        <f t="shared" si="2"/>
        <v>2552.6666666666715</v>
      </c>
      <c r="AN17" s="110">
        <f t="shared" si="3"/>
        <v>0.04788674266347348</v>
      </c>
      <c r="AO17" s="59"/>
      <c r="AP17" s="105">
        <f t="shared" si="22"/>
        <v>7164</v>
      </c>
      <c r="AQ17" s="110">
        <f t="shared" si="23"/>
        <v>0.1471198274976897</v>
      </c>
      <c r="AR17" s="111" t="str">
        <f t="shared" si="14"/>
        <v> </v>
      </c>
      <c r="AS17" s="28"/>
      <c r="AT17" s="29">
        <f t="shared" si="24"/>
        <v>0</v>
      </c>
      <c r="AV17" s="29">
        <f t="shared" si="4"/>
        <v>2040</v>
      </c>
      <c r="AW17" s="30">
        <f t="shared" si="5"/>
        <v>0.03790482914955695</v>
      </c>
      <c r="AY17" s="27" t="str">
        <f aca="true" t="shared" si="25" ref="AY17:AY23">(AF15)</f>
        <v>D</v>
      </c>
      <c r="BA17" s="29">
        <f t="shared" si="6"/>
        <v>51779</v>
      </c>
      <c r="BD17" s="29" t="e">
        <f>(BA17+#REF!)</f>
        <v>#REF!</v>
      </c>
      <c r="BG17" s="29" t="e">
        <f>(BA17+#REF!)</f>
        <v>#REF!</v>
      </c>
      <c r="BJ17" s="31">
        <f t="shared" si="7"/>
        <v>51779</v>
      </c>
      <c r="BM17" s="31">
        <f t="shared" si="8"/>
        <v>51779</v>
      </c>
      <c r="BP17" s="31" t="e">
        <f>(BA17+#REF!)</f>
        <v>#REF!</v>
      </c>
      <c r="BS17" s="31"/>
    </row>
    <row r="18" spans="1:71" s="27" customFormat="1" ht="15.75" customHeight="1">
      <c r="A18" s="148"/>
      <c r="B18" s="40">
        <v>7</v>
      </c>
      <c r="C18" s="59"/>
      <c r="D18" s="104">
        <v>50399</v>
      </c>
      <c r="E18" s="60">
        <f t="shared" si="15"/>
        <v>0.034993325803470476</v>
      </c>
      <c r="F18" s="59"/>
      <c r="G18" s="105">
        <f t="shared" si="16"/>
        <v>0</v>
      </c>
      <c r="H18" s="145" t="s">
        <v>105</v>
      </c>
      <c r="I18" s="103">
        <v>8</v>
      </c>
      <c r="J18" s="127">
        <v>52435.666666666664</v>
      </c>
      <c r="K18" s="108">
        <v>322</v>
      </c>
      <c r="L18" s="109">
        <f t="shared" si="17"/>
        <v>52757.666666666664</v>
      </c>
      <c r="M18" s="60">
        <f t="shared" si="9"/>
        <v>0.03564861769998373</v>
      </c>
      <c r="N18" s="59"/>
      <c r="O18" s="105">
        <f t="shared" si="18"/>
        <v>0</v>
      </c>
      <c r="P18" s="59"/>
      <c r="Q18" s="105">
        <f t="shared" si="19"/>
        <v>2358.6666666666642</v>
      </c>
      <c r="R18" s="110">
        <f t="shared" si="20"/>
        <v>0.04679987036779826</v>
      </c>
      <c r="S18" s="145" t="s">
        <v>105</v>
      </c>
      <c r="T18" s="103">
        <v>9</v>
      </c>
      <c r="U18" s="127">
        <v>54608.33333333333</v>
      </c>
      <c r="V18" s="55">
        <v>627</v>
      </c>
      <c r="W18" s="81">
        <f t="shared" si="10"/>
        <v>55235.33333333333</v>
      </c>
      <c r="X18" s="60">
        <f t="shared" si="0"/>
        <v>0.03618706970403762</v>
      </c>
      <c r="Y18" s="59"/>
      <c r="Z18" s="105">
        <f t="shared" si="21"/>
        <v>0</v>
      </c>
      <c r="AA18" s="59"/>
      <c r="AB18" s="105">
        <f t="shared" si="11"/>
        <v>2477.6666666666642</v>
      </c>
      <c r="AC18" s="110">
        <f t="shared" si="12"/>
        <v>0.04696315859306384</v>
      </c>
      <c r="AD18" s="145" t="s">
        <v>105</v>
      </c>
      <c r="AE18" s="143" t="s">
        <v>76</v>
      </c>
      <c r="AF18" s="89" t="s">
        <v>55</v>
      </c>
      <c r="AG18" s="127">
        <v>56869</v>
      </c>
      <c r="AH18" s="55">
        <v>1030</v>
      </c>
      <c r="AI18" s="81">
        <f t="shared" si="13"/>
        <v>57899</v>
      </c>
      <c r="AJ18" s="59"/>
      <c r="AK18" s="105">
        <f t="shared" si="1"/>
        <v>0</v>
      </c>
      <c r="AL18" s="59"/>
      <c r="AM18" s="105">
        <f t="shared" si="2"/>
        <v>2663.6666666666715</v>
      </c>
      <c r="AN18" s="110">
        <f t="shared" si="3"/>
        <v>0.04822396292228414</v>
      </c>
      <c r="AO18" s="59"/>
      <c r="AP18" s="105">
        <f t="shared" si="22"/>
        <v>7500</v>
      </c>
      <c r="AQ18" s="110">
        <f t="shared" si="23"/>
        <v>0.14881247643802456</v>
      </c>
      <c r="AR18" s="111" t="str">
        <f t="shared" si="14"/>
        <v> </v>
      </c>
      <c r="AS18" s="28"/>
      <c r="AT18" s="29">
        <f t="shared" si="24"/>
        <v>0</v>
      </c>
      <c r="AV18" s="29">
        <f t="shared" si="4"/>
        <v>2040</v>
      </c>
      <c r="AW18" s="30">
        <f t="shared" si="5"/>
        <v>0.036520524893034256</v>
      </c>
      <c r="AY18" s="27" t="str">
        <f t="shared" si="25"/>
        <v>E</v>
      </c>
      <c r="BA18" s="29">
        <f t="shared" si="6"/>
        <v>53819</v>
      </c>
      <c r="BD18" s="29" t="e">
        <f>(BA18+#REF!)</f>
        <v>#REF!</v>
      </c>
      <c r="BG18" s="29" t="e">
        <f>(BA18+#REF!)</f>
        <v>#REF!</v>
      </c>
      <c r="BJ18" s="31">
        <f t="shared" si="7"/>
        <v>53819</v>
      </c>
      <c r="BM18" s="31">
        <f t="shared" si="8"/>
        <v>53819</v>
      </c>
      <c r="BP18" s="31" t="e">
        <f>(BA18+#REF!)</f>
        <v>#REF!</v>
      </c>
      <c r="BS18" s="31"/>
    </row>
    <row r="19" spans="1:71" s="27" customFormat="1" ht="15.75" customHeight="1">
      <c r="A19" s="148"/>
      <c r="B19" s="40">
        <v>8</v>
      </c>
      <c r="C19" s="59"/>
      <c r="D19" s="104">
        <v>52485</v>
      </c>
      <c r="E19" s="60">
        <f t="shared" si="15"/>
        <v>0.04138971011329584</v>
      </c>
      <c r="F19" s="59"/>
      <c r="G19" s="105">
        <f t="shared" si="16"/>
        <v>0</v>
      </c>
      <c r="H19" s="145" t="s">
        <v>105</v>
      </c>
      <c r="I19" s="103">
        <v>9</v>
      </c>
      <c r="J19" s="127">
        <v>54506.333333333336</v>
      </c>
      <c r="K19" s="108">
        <v>322</v>
      </c>
      <c r="L19" s="109">
        <f t="shared" si="17"/>
        <v>54828.333333333336</v>
      </c>
      <c r="M19" s="60">
        <f t="shared" si="9"/>
        <v>0.039248640008087365</v>
      </c>
      <c r="N19" s="59"/>
      <c r="O19" s="105">
        <f t="shared" si="18"/>
        <v>0</v>
      </c>
      <c r="P19" s="59"/>
      <c r="Q19" s="105">
        <f t="shared" si="19"/>
        <v>2343.3333333333358</v>
      </c>
      <c r="R19" s="110">
        <f t="shared" si="20"/>
        <v>0.04464767711409614</v>
      </c>
      <c r="S19" s="145" t="s">
        <v>105</v>
      </c>
      <c r="T19" s="103">
        <v>10</v>
      </c>
      <c r="U19" s="127">
        <v>56663.66666666667</v>
      </c>
      <c r="V19" s="55">
        <v>626</v>
      </c>
      <c r="W19" s="81">
        <f t="shared" si="10"/>
        <v>57289.66666666667</v>
      </c>
      <c r="X19" s="60">
        <f t="shared" si="0"/>
        <v>0.037192376860222476</v>
      </c>
      <c r="Y19" s="59"/>
      <c r="Z19" s="105">
        <f t="shared" si="21"/>
        <v>0</v>
      </c>
      <c r="AA19" s="59"/>
      <c r="AB19" s="105">
        <f t="shared" si="11"/>
        <v>2461.3333333333358</v>
      </c>
      <c r="AC19" s="110">
        <f t="shared" si="12"/>
        <v>0.044891631455755886</v>
      </c>
      <c r="AD19" s="145" t="s">
        <v>105</v>
      </c>
      <c r="AE19" s="143" t="s">
        <v>77</v>
      </c>
      <c r="AF19" s="89" t="s">
        <v>56</v>
      </c>
      <c r="AG19" s="127">
        <v>58909</v>
      </c>
      <c r="AH19" s="55">
        <v>1030</v>
      </c>
      <c r="AI19" s="81">
        <f t="shared" si="13"/>
        <v>59939</v>
      </c>
      <c r="AJ19" s="59"/>
      <c r="AK19" s="105">
        <f t="shared" si="1"/>
        <v>0</v>
      </c>
      <c r="AL19" s="59"/>
      <c r="AM19" s="105">
        <f t="shared" si="2"/>
        <v>2649.3333333333285</v>
      </c>
      <c r="AN19" s="110">
        <f t="shared" si="3"/>
        <v>0.046244523445182</v>
      </c>
      <c r="AO19" s="59"/>
      <c r="AP19" s="105">
        <f t="shared" si="22"/>
        <v>7454</v>
      </c>
      <c r="AQ19" s="110">
        <f t="shared" si="23"/>
        <v>0.14202152996094122</v>
      </c>
      <c r="AR19" s="111" t="str">
        <f t="shared" si="14"/>
        <v> </v>
      </c>
      <c r="AS19" s="28"/>
      <c r="AT19" s="29">
        <f t="shared" si="24"/>
        <v>0</v>
      </c>
      <c r="AV19" s="29">
        <f t="shared" si="4"/>
        <v>2040</v>
      </c>
      <c r="AW19" s="30">
        <f t="shared" si="5"/>
        <v>0.0352337691497262</v>
      </c>
      <c r="AY19" s="27" t="str">
        <f t="shared" si="25"/>
        <v>F</v>
      </c>
      <c r="BA19" s="29">
        <f t="shared" si="6"/>
        <v>55859</v>
      </c>
      <c r="BD19" s="29" t="e">
        <f>(BA19+#REF!)</f>
        <v>#REF!</v>
      </c>
      <c r="BG19" s="29" t="e">
        <f>(BA19+#REF!)</f>
        <v>#REF!</v>
      </c>
      <c r="BJ19" s="31">
        <f t="shared" si="7"/>
        <v>55859</v>
      </c>
      <c r="BM19" s="31">
        <f t="shared" si="8"/>
        <v>55859</v>
      </c>
      <c r="BP19" s="31" t="e">
        <f>(BA19+#REF!)</f>
        <v>#REF!</v>
      </c>
      <c r="BS19" s="31"/>
    </row>
    <row r="20" spans="1:71" s="27" customFormat="1" ht="15.75" customHeight="1">
      <c r="A20" s="148"/>
      <c r="B20" s="40">
        <v>9</v>
      </c>
      <c r="C20" s="59"/>
      <c r="D20" s="104">
        <v>54857</v>
      </c>
      <c r="E20" s="60">
        <f t="shared" si="15"/>
        <v>0.045193864913784854</v>
      </c>
      <c r="F20" s="59"/>
      <c r="G20" s="105">
        <f t="shared" si="16"/>
        <v>0</v>
      </c>
      <c r="H20" s="145" t="s">
        <v>105</v>
      </c>
      <c r="I20" s="103">
        <v>10</v>
      </c>
      <c r="J20" s="127">
        <v>56767.666666666664</v>
      </c>
      <c r="K20" s="108">
        <v>321</v>
      </c>
      <c r="L20" s="109">
        <f t="shared" si="17"/>
        <v>57088.666666666664</v>
      </c>
      <c r="M20" s="60">
        <f t="shared" si="9"/>
        <v>0.04122564367571502</v>
      </c>
      <c r="N20" s="59"/>
      <c r="O20" s="105">
        <f t="shared" si="18"/>
        <v>0</v>
      </c>
      <c r="P20" s="59"/>
      <c r="Q20" s="105">
        <f t="shared" si="19"/>
        <v>2231.6666666666642</v>
      </c>
      <c r="R20" s="110">
        <f t="shared" si="20"/>
        <v>0.04068152955259428</v>
      </c>
      <c r="S20" s="145" t="s">
        <v>105</v>
      </c>
      <c r="T20" s="103">
        <v>11</v>
      </c>
      <c r="U20" s="127">
        <v>58814.33333333333</v>
      </c>
      <c r="V20" s="55">
        <v>626</v>
      </c>
      <c r="W20" s="81">
        <f t="shared" si="10"/>
        <v>59440.33333333333</v>
      </c>
      <c r="X20" s="60">
        <f t="shared" si="0"/>
        <v>0.03754021958584719</v>
      </c>
      <c r="Y20" s="59"/>
      <c r="Z20" s="105">
        <f t="shared" si="21"/>
        <v>0</v>
      </c>
      <c r="AA20" s="59"/>
      <c r="AB20" s="105">
        <f t="shared" si="11"/>
        <v>2351.6666666666642</v>
      </c>
      <c r="AC20" s="110">
        <f t="shared" si="12"/>
        <v>0.04119323158128287</v>
      </c>
      <c r="AD20" s="145" t="s">
        <v>105</v>
      </c>
      <c r="AE20" s="143" t="s">
        <v>78</v>
      </c>
      <c r="AF20" s="89" t="s">
        <v>57</v>
      </c>
      <c r="AG20" s="127">
        <v>60949</v>
      </c>
      <c r="AH20" s="55">
        <v>1029</v>
      </c>
      <c r="AI20" s="81">
        <f t="shared" si="13"/>
        <v>61978</v>
      </c>
      <c r="AJ20" s="59"/>
      <c r="AK20" s="105">
        <f t="shared" si="1"/>
        <v>0</v>
      </c>
      <c r="AL20" s="59"/>
      <c r="AM20" s="105">
        <f t="shared" si="2"/>
        <v>2537.6666666666715</v>
      </c>
      <c r="AN20" s="110">
        <f t="shared" si="3"/>
        <v>0.04269267220349827</v>
      </c>
      <c r="AO20" s="59"/>
      <c r="AP20" s="105">
        <f t="shared" si="22"/>
        <v>7121</v>
      </c>
      <c r="AQ20" s="110">
        <f t="shared" si="23"/>
        <v>0.1298102338808174</v>
      </c>
      <c r="AR20" s="111" t="str">
        <f t="shared" si="14"/>
        <v> </v>
      </c>
      <c r="AS20" s="28"/>
      <c r="AT20" s="29">
        <f t="shared" si="24"/>
        <v>0</v>
      </c>
      <c r="AV20" s="29">
        <f t="shared" si="4"/>
        <v>2039</v>
      </c>
      <c r="AW20" s="30">
        <f t="shared" si="5"/>
        <v>0.03401791821685385</v>
      </c>
      <c r="AY20" s="27" t="str">
        <f t="shared" si="25"/>
        <v>G</v>
      </c>
      <c r="BA20" s="29">
        <f t="shared" si="6"/>
        <v>57899</v>
      </c>
      <c r="BD20" s="29" t="e">
        <f>(BA20+#REF!)</f>
        <v>#REF!</v>
      </c>
      <c r="BG20" s="29" t="e">
        <f>(BA20+#REF!)</f>
        <v>#REF!</v>
      </c>
      <c r="BJ20" s="31">
        <f t="shared" si="7"/>
        <v>57899</v>
      </c>
      <c r="BM20" s="31">
        <f t="shared" si="8"/>
        <v>57899</v>
      </c>
      <c r="BP20" s="31" t="e">
        <f>(BA20+#REF!)</f>
        <v>#REF!</v>
      </c>
      <c r="BS20" s="31"/>
    </row>
    <row r="21" spans="1:71" s="27" customFormat="1" ht="15.75" customHeight="1">
      <c r="A21" s="148"/>
      <c r="B21" s="40">
        <v>10</v>
      </c>
      <c r="C21" s="59"/>
      <c r="D21" s="104">
        <v>56777</v>
      </c>
      <c r="E21" s="60">
        <f t="shared" si="15"/>
        <v>0.03500009114607061</v>
      </c>
      <c r="F21" s="59"/>
      <c r="G21" s="105">
        <f t="shared" si="16"/>
        <v>0</v>
      </c>
      <c r="H21" s="145" t="s">
        <v>105</v>
      </c>
      <c r="I21" s="103">
        <v>11</v>
      </c>
      <c r="J21" s="127">
        <v>58900</v>
      </c>
      <c r="K21" s="108">
        <v>322</v>
      </c>
      <c r="L21" s="109">
        <f t="shared" si="17"/>
        <v>59222</v>
      </c>
      <c r="M21" s="60">
        <f t="shared" si="9"/>
        <v>0.037368771384863386</v>
      </c>
      <c r="N21" s="59"/>
      <c r="O21" s="105">
        <f t="shared" si="18"/>
        <v>0</v>
      </c>
      <c r="P21" s="59"/>
      <c r="Q21" s="105">
        <f t="shared" si="19"/>
        <v>2445</v>
      </c>
      <c r="R21" s="110">
        <f t="shared" si="20"/>
        <v>0.043063212216214314</v>
      </c>
      <c r="S21" s="145" t="s">
        <v>105</v>
      </c>
      <c r="T21" s="103">
        <v>12</v>
      </c>
      <c r="U21" s="127">
        <v>61159</v>
      </c>
      <c r="V21" s="55">
        <v>626</v>
      </c>
      <c r="W21" s="81">
        <f t="shared" si="10"/>
        <v>61785</v>
      </c>
      <c r="X21" s="60">
        <f t="shared" si="0"/>
        <v>0.03944571867587121</v>
      </c>
      <c r="Y21" s="59"/>
      <c r="Z21" s="105">
        <f t="shared" si="21"/>
        <v>0</v>
      </c>
      <c r="AA21" s="59"/>
      <c r="AB21" s="105">
        <f t="shared" si="11"/>
        <v>2563</v>
      </c>
      <c r="AC21" s="110">
        <f t="shared" si="12"/>
        <v>0.043277835939346865</v>
      </c>
      <c r="AD21" s="145" t="s">
        <v>105</v>
      </c>
      <c r="AE21" s="143" t="s">
        <v>79</v>
      </c>
      <c r="AF21" s="89" t="s">
        <v>58</v>
      </c>
      <c r="AG21" s="127">
        <v>63506</v>
      </c>
      <c r="AH21" s="55">
        <v>1030</v>
      </c>
      <c r="AI21" s="81">
        <f t="shared" si="13"/>
        <v>64536</v>
      </c>
      <c r="AJ21" s="59"/>
      <c r="AK21" s="105">
        <f t="shared" si="1"/>
        <v>0</v>
      </c>
      <c r="AL21" s="59"/>
      <c r="AM21" s="105">
        <f t="shared" si="2"/>
        <v>2751</v>
      </c>
      <c r="AN21" s="110">
        <f t="shared" si="3"/>
        <v>0.04452537023549405</v>
      </c>
      <c r="AO21" s="59"/>
      <c r="AP21" s="105">
        <f t="shared" si="22"/>
        <v>7759</v>
      </c>
      <c r="AQ21" s="110">
        <f t="shared" si="23"/>
        <v>0.1366574493192666</v>
      </c>
      <c r="AR21" s="111" t="str">
        <f t="shared" si="14"/>
        <v> </v>
      </c>
      <c r="AS21" s="28"/>
      <c r="AT21" s="29">
        <f t="shared" si="24"/>
        <v>0</v>
      </c>
      <c r="AV21" s="29">
        <f t="shared" si="4"/>
        <v>2558</v>
      </c>
      <c r="AW21" s="30">
        <f t="shared" si="5"/>
        <v>0.04127270967117358</v>
      </c>
      <c r="AY21" s="27" t="str">
        <f t="shared" si="25"/>
        <v>H</v>
      </c>
      <c r="BA21" s="29">
        <f t="shared" si="6"/>
        <v>59939</v>
      </c>
      <c r="BD21" s="29" t="e">
        <f>(BA21+#REF!)</f>
        <v>#REF!</v>
      </c>
      <c r="BG21" s="29" t="e">
        <f>(BA21+#REF!)</f>
        <v>#REF!</v>
      </c>
      <c r="BJ21" s="31">
        <f t="shared" si="7"/>
        <v>59939</v>
      </c>
      <c r="BM21" s="31">
        <f t="shared" si="8"/>
        <v>59939</v>
      </c>
      <c r="BP21" s="31" t="e">
        <f>(BA21+#REF!)</f>
        <v>#REF!</v>
      </c>
      <c r="BS21" s="31"/>
    </row>
    <row r="22" spans="1:71" s="27" customFormat="1" ht="15.75" customHeight="1">
      <c r="A22" s="148"/>
      <c r="B22" s="40">
        <v>11</v>
      </c>
      <c r="C22" s="59"/>
      <c r="D22" s="104">
        <v>59193</v>
      </c>
      <c r="E22" s="60">
        <f t="shared" si="15"/>
        <v>0.04255244200996877</v>
      </c>
      <c r="F22" s="59"/>
      <c r="G22" s="105">
        <f t="shared" si="16"/>
        <v>0</v>
      </c>
      <c r="H22" s="145" t="s">
        <v>105</v>
      </c>
      <c r="I22" s="103">
        <v>12</v>
      </c>
      <c r="J22" s="127">
        <v>61363</v>
      </c>
      <c r="K22" s="108">
        <v>321</v>
      </c>
      <c r="L22" s="109">
        <f t="shared" si="17"/>
        <v>61684</v>
      </c>
      <c r="M22" s="60">
        <f t="shared" si="9"/>
        <v>0.04157238863935708</v>
      </c>
      <c r="N22" s="59"/>
      <c r="O22" s="105">
        <f t="shared" si="18"/>
        <v>0</v>
      </c>
      <c r="P22" s="59"/>
      <c r="Q22" s="105">
        <f t="shared" si="19"/>
        <v>2491</v>
      </c>
      <c r="R22" s="110">
        <f t="shared" si="20"/>
        <v>0.04208267869511598</v>
      </c>
      <c r="S22" s="145" t="s">
        <v>105</v>
      </c>
      <c r="T22" s="103">
        <v>13</v>
      </c>
      <c r="U22" s="127">
        <v>63669</v>
      </c>
      <c r="V22" s="55">
        <v>626</v>
      </c>
      <c r="W22" s="81">
        <f t="shared" si="10"/>
        <v>64295</v>
      </c>
      <c r="X22" s="60">
        <f t="shared" si="0"/>
        <v>0.040624747106903</v>
      </c>
      <c r="Y22" s="59"/>
      <c r="Z22" s="105">
        <f t="shared" si="21"/>
        <v>0</v>
      </c>
      <c r="AA22" s="59"/>
      <c r="AB22" s="105">
        <f t="shared" si="11"/>
        <v>2611</v>
      </c>
      <c r="AC22" s="110">
        <f t="shared" si="12"/>
        <v>0.0423286427598729</v>
      </c>
      <c r="AD22" s="145" t="s">
        <v>105</v>
      </c>
      <c r="AE22" s="143" t="s">
        <v>80</v>
      </c>
      <c r="AF22" s="89" t="s">
        <v>59</v>
      </c>
      <c r="AG22" s="127">
        <v>66063</v>
      </c>
      <c r="AH22" s="55">
        <v>1029</v>
      </c>
      <c r="AI22" s="81">
        <f t="shared" si="13"/>
        <v>67092</v>
      </c>
      <c r="AJ22" s="59"/>
      <c r="AK22" s="105">
        <f t="shared" si="1"/>
        <v>0</v>
      </c>
      <c r="AL22" s="59"/>
      <c r="AM22" s="105">
        <f t="shared" si="2"/>
        <v>2797</v>
      </c>
      <c r="AN22" s="110">
        <f t="shared" si="3"/>
        <v>0.043502605179251884</v>
      </c>
      <c r="AO22" s="59"/>
      <c r="AP22" s="105">
        <f t="shared" si="22"/>
        <v>7899</v>
      </c>
      <c r="AQ22" s="110">
        <f t="shared" si="23"/>
        <v>0.1334448330039025</v>
      </c>
      <c r="AR22" s="111" t="str">
        <f t="shared" si="14"/>
        <v> </v>
      </c>
      <c r="AS22" s="28"/>
      <c r="AT22" s="29">
        <f t="shared" si="24"/>
        <v>0</v>
      </c>
      <c r="AV22" s="29">
        <f t="shared" si="4"/>
        <v>2556</v>
      </c>
      <c r="AW22" s="30">
        <f t="shared" si="5"/>
        <v>0.03960580141316483</v>
      </c>
      <c r="AY22" s="27" t="str">
        <f t="shared" si="25"/>
        <v>I</v>
      </c>
      <c r="BA22" s="29">
        <f t="shared" si="6"/>
        <v>61978</v>
      </c>
      <c r="BD22" s="29" t="e">
        <f>(BA22+#REF!)</f>
        <v>#REF!</v>
      </c>
      <c r="BG22" s="29" t="e">
        <f>(BA22+#REF!)</f>
        <v>#REF!</v>
      </c>
      <c r="BJ22" s="31">
        <f t="shared" si="7"/>
        <v>61978</v>
      </c>
      <c r="BM22" s="31">
        <f t="shared" si="8"/>
        <v>61978</v>
      </c>
      <c r="BP22" s="31" t="e">
        <f>(BA22+#REF!)</f>
        <v>#REF!</v>
      </c>
      <c r="BS22" s="31"/>
    </row>
    <row r="23" spans="1:71" s="27" customFormat="1" ht="15.75" customHeight="1">
      <c r="A23" s="148"/>
      <c r="B23" s="40">
        <v>12</v>
      </c>
      <c r="C23" s="59"/>
      <c r="D23" s="104">
        <v>61908</v>
      </c>
      <c r="E23" s="60">
        <f t="shared" si="15"/>
        <v>0.04586690993867526</v>
      </c>
      <c r="F23" s="59"/>
      <c r="G23" s="105">
        <f t="shared" si="16"/>
        <v>0</v>
      </c>
      <c r="H23" s="145" t="s">
        <v>105</v>
      </c>
      <c r="I23" s="103">
        <v>13</v>
      </c>
      <c r="J23" s="127">
        <v>64025.333333333336</v>
      </c>
      <c r="K23" s="108">
        <v>321</v>
      </c>
      <c r="L23" s="109">
        <f t="shared" si="17"/>
        <v>64346.333333333336</v>
      </c>
      <c r="M23" s="60">
        <f t="shared" si="9"/>
        <v>0.04316084127704656</v>
      </c>
      <c r="N23" s="59"/>
      <c r="O23" s="105">
        <f t="shared" si="18"/>
        <v>0</v>
      </c>
      <c r="P23" s="59"/>
      <c r="Q23" s="105">
        <f t="shared" si="19"/>
        <v>2438.3333333333358</v>
      </c>
      <c r="R23" s="110">
        <f t="shared" si="20"/>
        <v>0.03938640132669987</v>
      </c>
      <c r="S23" s="145" t="s">
        <v>105</v>
      </c>
      <c r="T23" s="103">
        <v>14</v>
      </c>
      <c r="U23" s="127">
        <v>66278.66666666667</v>
      </c>
      <c r="V23" s="55">
        <v>626</v>
      </c>
      <c r="W23" s="81">
        <f t="shared" si="10"/>
        <v>66904.66666666667</v>
      </c>
      <c r="X23" s="60">
        <f t="shared" si="0"/>
        <v>0.040588951966197495</v>
      </c>
      <c r="Y23" s="59"/>
      <c r="Z23" s="105">
        <f t="shared" si="21"/>
        <v>0</v>
      </c>
      <c r="AA23" s="59"/>
      <c r="AB23" s="105">
        <f t="shared" si="11"/>
        <v>2558.3333333333358</v>
      </c>
      <c r="AC23" s="110">
        <f t="shared" si="12"/>
        <v>0.03975880521552643</v>
      </c>
      <c r="AD23" s="145" t="s">
        <v>105</v>
      </c>
      <c r="AE23" s="143" t="s">
        <v>81</v>
      </c>
      <c r="AF23" s="89" t="s">
        <v>60</v>
      </c>
      <c r="AG23" s="127">
        <v>68620</v>
      </c>
      <c r="AH23" s="55">
        <v>1030</v>
      </c>
      <c r="AI23" s="81">
        <f t="shared" si="13"/>
        <v>69650</v>
      </c>
      <c r="AJ23" s="59"/>
      <c r="AK23" s="105">
        <f t="shared" si="1"/>
        <v>0</v>
      </c>
      <c r="AL23" s="59"/>
      <c r="AM23" s="105">
        <f t="shared" si="2"/>
        <v>2745.3333333333285</v>
      </c>
      <c r="AN23" s="110">
        <f t="shared" si="3"/>
        <v>0.04103351036798621</v>
      </c>
      <c r="AO23" s="59"/>
      <c r="AP23" s="105">
        <f t="shared" si="22"/>
        <v>7742</v>
      </c>
      <c r="AQ23" s="110">
        <f t="shared" si="23"/>
        <v>0.1250565355042967</v>
      </c>
      <c r="AR23" s="111" t="str">
        <f t="shared" si="14"/>
        <v> </v>
      </c>
      <c r="AS23" s="28"/>
      <c r="AT23" s="29">
        <f t="shared" si="24"/>
        <v>0</v>
      </c>
      <c r="AV23" s="29">
        <f t="shared" si="4"/>
        <v>2558</v>
      </c>
      <c r="AW23" s="30">
        <f t="shared" si="5"/>
        <v>0.038126751326536645</v>
      </c>
      <c r="AY23" s="27" t="str">
        <f t="shared" si="25"/>
        <v>J</v>
      </c>
      <c r="BA23" s="29">
        <f t="shared" si="6"/>
        <v>64536</v>
      </c>
      <c r="BD23" s="29" t="e">
        <f>(BA23+#REF!)</f>
        <v>#REF!</v>
      </c>
      <c r="BG23" s="29" t="e">
        <f>(BA23+#REF!)</f>
        <v>#REF!</v>
      </c>
      <c r="BJ23" s="31">
        <f t="shared" si="7"/>
        <v>64536</v>
      </c>
      <c r="BM23" s="31">
        <f t="shared" si="8"/>
        <v>64536</v>
      </c>
      <c r="BP23" s="31" t="e">
        <f>(BA23+#REF!)</f>
        <v>#REF!</v>
      </c>
      <c r="BS23" s="31"/>
    </row>
    <row r="24" spans="1:71" s="27" customFormat="1" ht="15.75" customHeight="1">
      <c r="A24" s="148"/>
      <c r="B24" s="40">
        <v>13</v>
      </c>
      <c r="C24" s="59"/>
      <c r="D24" s="104">
        <v>65146</v>
      </c>
      <c r="E24" s="60"/>
      <c r="F24" s="59"/>
      <c r="G24" s="105">
        <f t="shared" si="16"/>
        <v>0</v>
      </c>
      <c r="H24" s="145" t="s">
        <v>105</v>
      </c>
      <c r="I24" s="103">
        <v>14</v>
      </c>
      <c r="J24" s="127">
        <v>67036.33333333333</v>
      </c>
      <c r="K24" s="108">
        <v>321</v>
      </c>
      <c r="L24" s="109">
        <f t="shared" si="17"/>
        <v>67357.33333333333</v>
      </c>
      <c r="M24" s="60"/>
      <c r="N24" s="59"/>
      <c r="O24" s="105">
        <f t="shared" si="18"/>
        <v>0</v>
      </c>
      <c r="P24" s="59"/>
      <c r="Q24" s="105">
        <f t="shared" si="19"/>
        <v>2211.3333333333285</v>
      </c>
      <c r="R24" s="110">
        <f t="shared" si="20"/>
        <v>0.03394426877065865</v>
      </c>
      <c r="S24" s="145" t="s">
        <v>105</v>
      </c>
      <c r="T24" s="103">
        <v>15</v>
      </c>
      <c r="U24" s="127">
        <v>69062.66666666666</v>
      </c>
      <c r="V24" s="55">
        <v>626</v>
      </c>
      <c r="W24" s="81">
        <f t="shared" si="10"/>
        <v>69688.66666666666</v>
      </c>
      <c r="X24" s="60"/>
      <c r="Y24" s="59"/>
      <c r="Z24" s="105">
        <f t="shared" si="21"/>
        <v>0</v>
      </c>
      <c r="AA24" s="59"/>
      <c r="AB24" s="105">
        <f t="shared" si="11"/>
        <v>2331.3333333333285</v>
      </c>
      <c r="AC24" s="110">
        <f t="shared" si="12"/>
        <v>0.034611425630468276</v>
      </c>
      <c r="AD24" s="145" t="s">
        <v>105</v>
      </c>
      <c r="AE24" s="143" t="s">
        <v>82</v>
      </c>
      <c r="AF24" s="89" t="s">
        <v>61</v>
      </c>
      <c r="AG24" s="127">
        <v>71177</v>
      </c>
      <c r="AH24" s="55">
        <v>1030</v>
      </c>
      <c r="AI24" s="81">
        <f t="shared" si="13"/>
        <v>72207</v>
      </c>
      <c r="AJ24" s="59"/>
      <c r="AK24" s="105">
        <f t="shared" si="1"/>
        <v>0</v>
      </c>
      <c r="AL24" s="59"/>
      <c r="AM24" s="105">
        <f t="shared" si="2"/>
        <v>2518.333333333343</v>
      </c>
      <c r="AN24" s="110">
        <f t="shared" si="3"/>
        <v>0.03613691370189333</v>
      </c>
      <c r="AO24" s="59"/>
      <c r="AP24" s="105">
        <f t="shared" si="22"/>
        <v>7061</v>
      </c>
      <c r="AQ24" s="110">
        <f t="shared" si="23"/>
        <v>0.10838731464710036</v>
      </c>
      <c r="AR24" s="111" t="str">
        <f t="shared" si="14"/>
        <v> </v>
      </c>
      <c r="AS24" s="28"/>
      <c r="AT24" s="29">
        <f t="shared" si="24"/>
        <v>0</v>
      </c>
      <c r="AV24" s="29"/>
      <c r="AW24" s="30"/>
      <c r="BA24" s="29"/>
      <c r="BD24" s="29"/>
      <c r="BG24" s="29"/>
      <c r="BJ24" s="31"/>
      <c r="BM24" s="31"/>
      <c r="BP24" s="31"/>
      <c r="BS24" s="31"/>
    </row>
    <row r="25" spans="1:71" s="27" customFormat="1" ht="15.75" customHeight="1">
      <c r="A25" s="148"/>
      <c r="B25" s="40">
        <v>14</v>
      </c>
      <c r="C25" s="59"/>
      <c r="D25" s="104">
        <v>67426</v>
      </c>
      <c r="E25" s="60"/>
      <c r="F25" s="59"/>
      <c r="G25" s="105">
        <f t="shared" si="16"/>
        <v>0</v>
      </c>
      <c r="H25" s="145" t="s">
        <v>105</v>
      </c>
      <c r="I25" s="103">
        <v>15</v>
      </c>
      <c r="J25" s="127">
        <v>69408.66666666667</v>
      </c>
      <c r="K25" s="108">
        <v>321</v>
      </c>
      <c r="L25" s="109">
        <f t="shared" si="17"/>
        <v>69729.66666666667</v>
      </c>
      <c r="M25" s="60"/>
      <c r="N25" s="59"/>
      <c r="O25" s="105">
        <f t="shared" si="18"/>
        <v>0</v>
      </c>
      <c r="P25" s="59"/>
      <c r="Q25" s="105">
        <f t="shared" si="19"/>
        <v>2303.6666666666715</v>
      </c>
      <c r="R25" s="110">
        <f t="shared" si="20"/>
        <v>0.034165850957593086</v>
      </c>
      <c r="S25" s="145" t="s">
        <v>105</v>
      </c>
      <c r="T25" s="103">
        <v>16</v>
      </c>
      <c r="U25" s="127">
        <v>71527.33333333334</v>
      </c>
      <c r="V25" s="55">
        <v>626</v>
      </c>
      <c r="W25" s="81">
        <f t="shared" si="10"/>
        <v>72153.33333333334</v>
      </c>
      <c r="X25" s="60"/>
      <c r="Y25" s="59"/>
      <c r="Z25" s="105">
        <f t="shared" si="21"/>
        <v>0</v>
      </c>
      <c r="AA25" s="59"/>
      <c r="AB25" s="105">
        <f t="shared" si="11"/>
        <v>2423.6666666666715</v>
      </c>
      <c r="AC25" s="110">
        <f t="shared" si="12"/>
        <v>0.034758041770838875</v>
      </c>
      <c r="AD25" s="145" t="s">
        <v>105</v>
      </c>
      <c r="AE25" s="143" t="s">
        <v>89</v>
      </c>
      <c r="AF25" s="89" t="s">
        <v>62</v>
      </c>
      <c r="AG25" s="127">
        <v>73734</v>
      </c>
      <c r="AH25" s="55">
        <v>1030</v>
      </c>
      <c r="AI25" s="81">
        <f t="shared" si="13"/>
        <v>74764</v>
      </c>
      <c r="AJ25" s="59"/>
      <c r="AK25" s="105">
        <f t="shared" si="1"/>
        <v>0</v>
      </c>
      <c r="AL25" s="59"/>
      <c r="AM25" s="105">
        <f t="shared" si="2"/>
        <v>2610.666666666657</v>
      </c>
      <c r="AN25" s="110">
        <f t="shared" si="3"/>
        <v>0.03618220456435355</v>
      </c>
      <c r="AO25" s="59"/>
      <c r="AP25" s="105">
        <f t="shared" si="22"/>
        <v>7338</v>
      </c>
      <c r="AQ25" s="110">
        <f t="shared" si="23"/>
        <v>0.10883042149912496</v>
      </c>
      <c r="AR25" s="111" t="str">
        <f t="shared" si="14"/>
        <v> </v>
      </c>
      <c r="AS25" s="28"/>
      <c r="AT25" s="29">
        <f t="shared" si="24"/>
        <v>0</v>
      </c>
      <c r="AV25" s="29"/>
      <c r="AW25" s="30"/>
      <c r="BA25" s="29"/>
      <c r="BD25" s="29"/>
      <c r="BG25" s="29"/>
      <c r="BJ25" s="31"/>
      <c r="BM25" s="31"/>
      <c r="BP25" s="31"/>
      <c r="BS25" s="31"/>
    </row>
    <row r="26" spans="1:71" s="27" customFormat="1" ht="15.75" customHeight="1">
      <c r="A26" s="148"/>
      <c r="B26" s="40"/>
      <c r="C26" s="59"/>
      <c r="D26" s="104"/>
      <c r="E26" s="60"/>
      <c r="F26" s="59"/>
      <c r="G26" s="105"/>
      <c r="H26" s="145"/>
      <c r="I26" s="103"/>
      <c r="J26" s="127"/>
      <c r="K26" s="108">
        <v>321</v>
      </c>
      <c r="L26" s="109"/>
      <c r="M26" s="60"/>
      <c r="N26" s="59"/>
      <c r="O26" s="105"/>
      <c r="P26" s="59"/>
      <c r="Q26" s="105"/>
      <c r="R26" s="110"/>
      <c r="S26" s="145"/>
      <c r="T26" s="112" t="s">
        <v>89</v>
      </c>
      <c r="U26" s="127">
        <v>73715</v>
      </c>
      <c r="V26" s="55">
        <v>626</v>
      </c>
      <c r="W26" s="81">
        <f t="shared" si="10"/>
        <v>74341</v>
      </c>
      <c r="X26" s="60"/>
      <c r="Y26" s="59"/>
      <c r="Z26" s="105">
        <f t="shared" si="21"/>
        <v>0</v>
      </c>
      <c r="AA26" s="59"/>
      <c r="AB26" s="105"/>
      <c r="AC26" s="110"/>
      <c r="AD26" s="145" t="s">
        <v>105</v>
      </c>
      <c r="AE26" s="143" t="s">
        <v>83</v>
      </c>
      <c r="AF26" s="89" t="s">
        <v>63</v>
      </c>
      <c r="AG26" s="127">
        <v>76291</v>
      </c>
      <c r="AH26" s="55">
        <v>1030</v>
      </c>
      <c r="AI26" s="81">
        <f t="shared" si="13"/>
        <v>77321</v>
      </c>
      <c r="AJ26" s="59"/>
      <c r="AK26" s="105">
        <f t="shared" si="1"/>
        <v>0</v>
      </c>
      <c r="AL26" s="59"/>
      <c r="AM26" s="105">
        <f>(AI26-W26)</f>
        <v>2980</v>
      </c>
      <c r="AN26" s="110">
        <f>(AM26/W26)</f>
        <v>0.04008555171439717</v>
      </c>
      <c r="AO26" s="59"/>
      <c r="AP26" s="105"/>
      <c r="AQ26" s="110"/>
      <c r="AR26" s="111"/>
      <c r="AS26" s="28"/>
      <c r="AT26" s="29">
        <f t="shared" si="24"/>
        <v>0</v>
      </c>
      <c r="AV26" s="29"/>
      <c r="AW26" s="30"/>
      <c r="AY26" s="27">
        <v>50000</v>
      </c>
      <c r="BA26" s="29"/>
      <c r="BD26" s="29"/>
      <c r="BG26" s="29"/>
      <c r="BJ26" s="31"/>
      <c r="BM26" s="31"/>
      <c r="BP26" s="31"/>
      <c r="BS26" s="31"/>
    </row>
    <row r="27" spans="1:71" s="27" customFormat="1" ht="15.75" customHeight="1">
      <c r="A27" s="148"/>
      <c r="B27" s="40">
        <v>15</v>
      </c>
      <c r="C27" s="59"/>
      <c r="D27" s="104">
        <v>70321</v>
      </c>
      <c r="E27" s="60"/>
      <c r="F27" s="59"/>
      <c r="G27" s="105">
        <f t="shared" si="16"/>
        <v>0</v>
      </c>
      <c r="H27" s="145" t="s">
        <v>105</v>
      </c>
      <c r="I27" s="103">
        <v>16</v>
      </c>
      <c r="J27" s="127">
        <v>73043.33333333333</v>
      </c>
      <c r="K27" s="108">
        <v>321</v>
      </c>
      <c r="L27" s="109">
        <f t="shared" si="17"/>
        <v>73364.33333333333</v>
      </c>
      <c r="M27" s="60"/>
      <c r="N27" s="59"/>
      <c r="O27" s="105">
        <f t="shared" si="18"/>
        <v>0</v>
      </c>
      <c r="P27" s="59"/>
      <c r="Q27" s="105">
        <f t="shared" si="19"/>
        <v>3043.3333333333285</v>
      </c>
      <c r="R27" s="110">
        <f t="shared" si="20"/>
        <v>0.04327773116612859</v>
      </c>
      <c r="S27" s="145" t="s">
        <v>105</v>
      </c>
      <c r="T27" s="103">
        <v>17</v>
      </c>
      <c r="U27" s="127">
        <v>75901.66666666666</v>
      </c>
      <c r="V27" s="55">
        <v>626</v>
      </c>
      <c r="W27" s="81">
        <f t="shared" si="10"/>
        <v>76527.66666666666</v>
      </c>
      <c r="X27" s="60"/>
      <c r="Y27" s="59"/>
      <c r="Z27" s="105">
        <f t="shared" si="21"/>
        <v>0</v>
      </c>
      <c r="AA27" s="59"/>
      <c r="AB27" s="105">
        <f t="shared" si="11"/>
        <v>3163.3333333333285</v>
      </c>
      <c r="AC27" s="110">
        <f t="shared" si="12"/>
        <v>0.04311813642414791</v>
      </c>
      <c r="AD27" s="145" t="s">
        <v>105</v>
      </c>
      <c r="AE27" s="143" t="s">
        <v>84</v>
      </c>
      <c r="AF27" s="89" t="s">
        <v>64</v>
      </c>
      <c r="AG27" s="127">
        <v>78848</v>
      </c>
      <c r="AH27" s="55">
        <v>1030</v>
      </c>
      <c r="AI27" s="81">
        <f t="shared" si="13"/>
        <v>79878</v>
      </c>
      <c r="AJ27" s="59"/>
      <c r="AK27" s="105">
        <f t="shared" si="1"/>
        <v>0</v>
      </c>
      <c r="AL27" s="59"/>
      <c r="AM27" s="105">
        <f t="shared" si="2"/>
        <v>3350.333333333343</v>
      </c>
      <c r="AN27" s="110">
        <f t="shared" si="3"/>
        <v>0.043779373908347005</v>
      </c>
      <c r="AO27" s="59"/>
      <c r="AP27" s="105">
        <f t="shared" si="22"/>
        <v>9557</v>
      </c>
      <c r="AQ27" s="110">
        <f t="shared" si="23"/>
        <v>0.13590534833122395</v>
      </c>
      <c r="AR27" s="111" t="str">
        <f t="shared" si="14"/>
        <v> </v>
      </c>
      <c r="AS27" s="28"/>
      <c r="AT27" s="29">
        <f t="shared" si="24"/>
        <v>0</v>
      </c>
      <c r="AV27" s="29"/>
      <c r="AW27" s="30"/>
      <c r="AY27" s="27">
        <v>52000</v>
      </c>
      <c r="BA27" s="29"/>
      <c r="BD27" s="29"/>
      <c r="BG27" s="29"/>
      <c r="BJ27" s="31"/>
      <c r="BM27" s="31"/>
      <c r="BP27" s="31"/>
      <c r="BS27" s="31"/>
    </row>
    <row r="28" spans="1:71" s="27" customFormat="1" ht="15.75" customHeight="1">
      <c r="A28" s="148"/>
      <c r="B28" s="40">
        <v>16</v>
      </c>
      <c r="C28" s="59"/>
      <c r="D28" s="104">
        <v>73318</v>
      </c>
      <c r="E28" s="60"/>
      <c r="F28" s="59"/>
      <c r="G28" s="105">
        <f t="shared" si="16"/>
        <v>0</v>
      </c>
      <c r="H28" s="145" t="s">
        <v>105</v>
      </c>
      <c r="I28" s="103">
        <v>17</v>
      </c>
      <c r="J28" s="127">
        <v>76013.66666666667</v>
      </c>
      <c r="K28" s="108">
        <v>321</v>
      </c>
      <c r="L28" s="109">
        <f t="shared" si="17"/>
        <v>76334.66666666667</v>
      </c>
      <c r="M28" s="60"/>
      <c r="N28" s="59"/>
      <c r="O28" s="105">
        <f t="shared" si="18"/>
        <v>0</v>
      </c>
      <c r="P28" s="59"/>
      <c r="Q28" s="105">
        <f t="shared" si="19"/>
        <v>3016.6666666666715</v>
      </c>
      <c r="R28" s="110">
        <f t="shared" si="20"/>
        <v>0.041144966674850264</v>
      </c>
      <c r="S28" s="145" t="s">
        <v>105</v>
      </c>
      <c r="T28" s="103">
        <v>18</v>
      </c>
      <c r="U28" s="127">
        <v>78664.33333333334</v>
      </c>
      <c r="V28" s="55">
        <v>626</v>
      </c>
      <c r="W28" s="81">
        <f t="shared" si="10"/>
        <v>79290.33333333334</v>
      </c>
      <c r="X28" s="60"/>
      <c r="Y28" s="59"/>
      <c r="Z28" s="105">
        <f t="shared" si="21"/>
        <v>0</v>
      </c>
      <c r="AA28" s="59"/>
      <c r="AB28" s="105">
        <f>(W28-L28)</f>
        <v>2955.6666666666715</v>
      </c>
      <c r="AC28" s="110">
        <f t="shared" si="12"/>
        <v>0.03871984768825005</v>
      </c>
      <c r="AD28" s="145" t="s">
        <v>105</v>
      </c>
      <c r="AE28" s="143" t="s">
        <v>69</v>
      </c>
      <c r="AF28" s="89" t="s">
        <v>65</v>
      </c>
      <c r="AG28" s="127">
        <v>81405</v>
      </c>
      <c r="AH28" s="55">
        <v>1029</v>
      </c>
      <c r="AI28" s="81">
        <f t="shared" si="13"/>
        <v>82434</v>
      </c>
      <c r="AJ28" s="59"/>
      <c r="AK28" s="105">
        <f t="shared" si="1"/>
        <v>0</v>
      </c>
      <c r="AL28" s="59"/>
      <c r="AM28" s="105">
        <f t="shared" si="2"/>
        <v>3143.666666666657</v>
      </c>
      <c r="AN28" s="110">
        <f t="shared" si="3"/>
        <v>0.039647540053222</v>
      </c>
      <c r="AO28" s="59"/>
      <c r="AP28" s="105">
        <f t="shared" si="22"/>
        <v>9116</v>
      </c>
      <c r="AQ28" s="110">
        <f t="shared" si="23"/>
        <v>0.1243350882457241</v>
      </c>
      <c r="AR28" s="111" t="str">
        <f t="shared" si="14"/>
        <v> </v>
      </c>
      <c r="AS28" s="28"/>
      <c r="AT28" s="29">
        <f t="shared" si="24"/>
        <v>0</v>
      </c>
      <c r="AV28" s="29"/>
      <c r="AW28" s="30"/>
      <c r="AY28" s="27">
        <v>54000</v>
      </c>
      <c r="BA28" s="29"/>
      <c r="BD28" s="29"/>
      <c r="BG28" s="29"/>
      <c r="BJ28" s="31"/>
      <c r="BM28" s="31"/>
      <c r="BP28" s="31"/>
      <c r="BS28" s="31"/>
    </row>
    <row r="29" spans="1:71" s="27" customFormat="1" ht="15.75" customHeight="1">
      <c r="A29" s="148"/>
      <c r="B29" s="40">
        <v>17</v>
      </c>
      <c r="C29" s="59"/>
      <c r="D29" s="104">
        <v>76420</v>
      </c>
      <c r="E29" s="60"/>
      <c r="F29" s="59"/>
      <c r="G29" s="105">
        <f t="shared" si="16"/>
        <v>0</v>
      </c>
      <c r="H29" s="145" t="s">
        <v>105</v>
      </c>
      <c r="I29" s="103">
        <v>18</v>
      </c>
      <c r="J29" s="127">
        <v>78419</v>
      </c>
      <c r="K29" s="108">
        <v>321</v>
      </c>
      <c r="L29" s="109">
        <f t="shared" si="17"/>
        <v>78740</v>
      </c>
      <c r="M29" s="60"/>
      <c r="N29" s="59"/>
      <c r="O29" s="105">
        <f t="shared" si="18"/>
        <v>0</v>
      </c>
      <c r="P29" s="59"/>
      <c r="Q29" s="105">
        <f t="shared" si="19"/>
        <v>2320</v>
      </c>
      <c r="R29" s="110">
        <f t="shared" si="20"/>
        <v>0.03035854488353834</v>
      </c>
      <c r="S29" s="145" t="s">
        <v>105</v>
      </c>
      <c r="T29" s="103">
        <v>19</v>
      </c>
      <c r="U29" s="127">
        <v>82036.81674999998</v>
      </c>
      <c r="V29" s="55">
        <v>626</v>
      </c>
      <c r="W29" s="81">
        <f t="shared" si="10"/>
        <v>82662.81674999998</v>
      </c>
      <c r="X29" s="60"/>
      <c r="Y29" s="59"/>
      <c r="Z29" s="105">
        <f t="shared" si="21"/>
        <v>0</v>
      </c>
      <c r="AA29" s="59"/>
      <c r="AB29" s="105">
        <f t="shared" si="11"/>
        <v>3922.8167499999836</v>
      </c>
      <c r="AC29" s="110">
        <f t="shared" si="12"/>
        <v>0.04981987236474452</v>
      </c>
      <c r="AD29" s="145" t="s">
        <v>105</v>
      </c>
      <c r="AE29" s="143" t="s">
        <v>85</v>
      </c>
      <c r="AF29" s="89" t="s">
        <v>66</v>
      </c>
      <c r="AG29" s="127">
        <v>83213</v>
      </c>
      <c r="AH29" s="55">
        <v>1029</v>
      </c>
      <c r="AI29" s="81">
        <f t="shared" si="13"/>
        <v>84242</v>
      </c>
      <c r="AJ29" s="59"/>
      <c r="AK29" s="105">
        <f t="shared" si="1"/>
        <v>0</v>
      </c>
      <c r="AL29" s="59"/>
      <c r="AM29" s="105">
        <f t="shared" si="2"/>
        <v>1579.1832500000164</v>
      </c>
      <c r="AN29" s="110">
        <f t="shared" si="3"/>
        <v>0.01910391288474956</v>
      </c>
      <c r="AO29" s="59"/>
      <c r="AP29" s="105">
        <f t="shared" si="22"/>
        <v>7822</v>
      </c>
      <c r="AQ29" s="110">
        <f t="shared" si="23"/>
        <v>0.10235540434441245</v>
      </c>
      <c r="AR29" s="111" t="str">
        <f t="shared" si="14"/>
        <v> </v>
      </c>
      <c r="AS29" s="28"/>
      <c r="AT29" s="29">
        <f t="shared" si="24"/>
        <v>0</v>
      </c>
      <c r="AV29" s="29"/>
      <c r="AW29" s="109"/>
      <c r="AY29" s="27">
        <v>55500</v>
      </c>
      <c r="BA29" s="29"/>
      <c r="BD29" s="29"/>
      <c r="BG29" s="29"/>
      <c r="BJ29" s="31"/>
      <c r="BM29" s="31"/>
      <c r="BP29" s="31"/>
      <c r="BS29" s="31"/>
    </row>
    <row r="30" spans="1:71" s="27" customFormat="1" ht="15.75" customHeight="1">
      <c r="A30" s="148"/>
      <c r="B30" s="40">
        <v>18</v>
      </c>
      <c r="C30" s="59"/>
      <c r="D30" s="104">
        <v>79630</v>
      </c>
      <c r="E30" s="60"/>
      <c r="F30" s="59"/>
      <c r="G30" s="105">
        <f t="shared" si="16"/>
        <v>0</v>
      </c>
      <c r="H30" s="145" t="s">
        <v>105</v>
      </c>
      <c r="I30" s="103">
        <v>19</v>
      </c>
      <c r="J30" s="127">
        <v>80824.45</v>
      </c>
      <c r="K30" s="108">
        <v>322</v>
      </c>
      <c r="L30" s="109">
        <f t="shared" si="17"/>
        <v>81146.45</v>
      </c>
      <c r="M30" s="60"/>
      <c r="N30" s="59"/>
      <c r="O30" s="105">
        <f t="shared" si="18"/>
        <v>0</v>
      </c>
      <c r="P30" s="59"/>
      <c r="Q30" s="105">
        <f t="shared" si="19"/>
        <v>1516.449999999997</v>
      </c>
      <c r="R30" s="110">
        <f t="shared" si="20"/>
        <v>0.019043702122315674</v>
      </c>
      <c r="S30" s="145" t="s">
        <v>105</v>
      </c>
      <c r="T30" s="112" t="s">
        <v>69</v>
      </c>
      <c r="U30" s="127">
        <v>82036.81674999998</v>
      </c>
      <c r="V30" s="55">
        <v>626</v>
      </c>
      <c r="W30" s="81">
        <f t="shared" si="10"/>
        <v>82662.81674999998</v>
      </c>
      <c r="X30" s="60"/>
      <c r="Y30" s="59"/>
      <c r="Z30" s="105">
        <f t="shared" si="21"/>
        <v>0</v>
      </c>
      <c r="AA30" s="59"/>
      <c r="AB30" s="105">
        <f t="shared" si="11"/>
        <v>1516.3667499999865</v>
      </c>
      <c r="AC30" s="110">
        <f t="shared" si="12"/>
        <v>0.01868679098099777</v>
      </c>
      <c r="AD30" s="145" t="s">
        <v>99</v>
      </c>
      <c r="AE30" s="143" t="s">
        <v>85</v>
      </c>
      <c r="AF30" s="89" t="s">
        <v>66</v>
      </c>
      <c r="AG30" s="127">
        <v>83213.34999999999</v>
      </c>
      <c r="AH30" s="55">
        <v>1029</v>
      </c>
      <c r="AI30" s="81">
        <f t="shared" si="13"/>
        <v>84242.34999999999</v>
      </c>
      <c r="AJ30" s="59"/>
      <c r="AK30" s="105">
        <f t="shared" si="1"/>
        <v>0</v>
      </c>
      <c r="AL30" s="59"/>
      <c r="AM30" s="105">
        <f t="shared" si="2"/>
        <v>1579.5332500000077</v>
      </c>
      <c r="AN30" s="110">
        <f t="shared" si="3"/>
        <v>0.019108146952904408</v>
      </c>
      <c r="AO30" s="59"/>
      <c r="AP30" s="105">
        <f t="shared" si="22"/>
        <v>4612.349999999991</v>
      </c>
      <c r="AQ30" s="110">
        <f t="shared" si="23"/>
        <v>0.057922265477834876</v>
      </c>
      <c r="AR30" s="111" t="str">
        <f t="shared" si="14"/>
        <v> </v>
      </c>
      <c r="AS30" s="28"/>
      <c r="AT30" s="29">
        <f>(A30*AI30)</f>
        <v>0</v>
      </c>
      <c r="AV30" s="29"/>
      <c r="AW30" s="109"/>
      <c r="AY30" s="27">
        <v>57850</v>
      </c>
      <c r="BA30" s="29"/>
      <c r="BD30" s="29"/>
      <c r="BG30" s="29"/>
      <c r="BJ30" s="31"/>
      <c r="BM30" s="31"/>
      <c r="BP30" s="31"/>
      <c r="BS30" s="31"/>
    </row>
    <row r="31" spans="1:51" s="27" customFormat="1" ht="15.75" customHeight="1">
      <c r="A31" s="121"/>
      <c r="B31" s="59"/>
      <c r="C31" s="59"/>
      <c r="D31" s="115"/>
      <c r="E31" s="116"/>
      <c r="F31" s="59"/>
      <c r="G31" s="117">
        <f>SUM(G12:G30)</f>
        <v>0</v>
      </c>
      <c r="H31" s="59"/>
      <c r="I31" s="59"/>
      <c r="J31" s="118"/>
      <c r="K31" s="108"/>
      <c r="L31" s="115"/>
      <c r="M31" s="116"/>
      <c r="N31" s="59"/>
      <c r="O31" s="117">
        <f>SUM(O12:O30)</f>
        <v>0</v>
      </c>
      <c r="P31" s="59"/>
      <c r="Q31" s="59"/>
      <c r="R31" s="59"/>
      <c r="S31" s="59"/>
      <c r="T31" s="59"/>
      <c r="U31" s="119"/>
      <c r="V31" s="108"/>
      <c r="W31" s="115"/>
      <c r="X31" s="59"/>
      <c r="Y31" s="59"/>
      <c r="Z31" s="117">
        <f>SUM(Z11:Z30)</f>
        <v>0</v>
      </c>
      <c r="AA31" s="59"/>
      <c r="AB31" s="59"/>
      <c r="AC31" s="59"/>
      <c r="AD31" s="59"/>
      <c r="AE31" s="59"/>
      <c r="AF31" s="59"/>
      <c r="AG31" s="59"/>
      <c r="AH31" s="108"/>
      <c r="AI31" s="115"/>
      <c r="AJ31" s="59"/>
      <c r="AK31" s="117">
        <f>SUM(AK10:AK30)</f>
        <v>0</v>
      </c>
      <c r="AL31" s="59"/>
      <c r="AM31" s="59"/>
      <c r="AN31" s="59"/>
      <c r="AO31" s="59"/>
      <c r="AP31" s="59"/>
      <c r="AQ31" s="59"/>
      <c r="AR31" s="59"/>
      <c r="AT31" s="120">
        <f>SUM(AT12:AT30)</f>
        <v>0</v>
      </c>
      <c r="AW31" s="109"/>
      <c r="AY31" s="27">
        <v>60200</v>
      </c>
    </row>
    <row r="32" spans="2:56" s="126" customFormat="1" ht="15.75" customHeight="1">
      <c r="B32" s="59"/>
      <c r="C32" s="59"/>
      <c r="D32" s="115"/>
      <c r="E32" s="59"/>
      <c r="F32" s="59"/>
      <c r="G32" s="59"/>
      <c r="H32" s="59"/>
      <c r="I32" s="59"/>
      <c r="J32" s="118"/>
      <c r="K32" s="108"/>
      <c r="L32" s="115"/>
      <c r="M32" s="59"/>
      <c r="N32" s="59"/>
      <c r="O32" s="59"/>
      <c r="P32" s="59"/>
      <c r="Q32" s="59"/>
      <c r="R32" s="59"/>
      <c r="S32" s="59"/>
      <c r="T32" s="59"/>
      <c r="U32" s="59"/>
      <c r="V32" s="108"/>
      <c r="W32" s="115"/>
      <c r="X32" s="59"/>
      <c r="Y32" s="59"/>
      <c r="Z32" s="59"/>
      <c r="AA32" s="59"/>
      <c r="AB32" s="59"/>
      <c r="AC32" s="59"/>
      <c r="AD32" s="59"/>
      <c r="AE32" s="59"/>
      <c r="AF32" s="112"/>
      <c r="AG32" s="113"/>
      <c r="AH32" s="108"/>
      <c r="AI32" s="109"/>
      <c r="AJ32" s="59"/>
      <c r="AK32" s="59"/>
      <c r="AL32" s="59"/>
      <c r="AM32" s="59"/>
      <c r="AN32" s="59"/>
      <c r="AO32" s="59"/>
      <c r="AP32" s="59"/>
      <c r="AQ32" s="59"/>
      <c r="AR32" s="59"/>
      <c r="AS32" s="27"/>
      <c r="AT32" s="27"/>
      <c r="BA32" s="109"/>
      <c r="BD32" s="124"/>
    </row>
    <row r="33" spans="1:49" s="126" customFormat="1" ht="15.75" customHeight="1">
      <c r="A33" s="148"/>
      <c r="B33" s="89" t="s">
        <v>51</v>
      </c>
      <c r="C33" s="59"/>
      <c r="D33" s="104">
        <v>101115</v>
      </c>
      <c r="E33" s="60"/>
      <c r="F33" s="59"/>
      <c r="G33" s="105">
        <f>(A33*D33)</f>
        <v>0</v>
      </c>
      <c r="H33" s="145" t="s">
        <v>105</v>
      </c>
      <c r="I33" s="89" t="s">
        <v>51</v>
      </c>
      <c r="J33" s="107">
        <v>102631.72499999999</v>
      </c>
      <c r="K33" s="108">
        <v>322</v>
      </c>
      <c r="L33" s="109">
        <f>J33+K33</f>
        <v>102953.72499999999</v>
      </c>
      <c r="M33" s="60"/>
      <c r="N33" s="59"/>
      <c r="O33" s="105">
        <f>(A33*L33)</f>
        <v>0</v>
      </c>
      <c r="P33" s="59"/>
      <c r="Q33" s="105"/>
      <c r="R33" s="110"/>
      <c r="S33" s="145" t="s">
        <v>105</v>
      </c>
      <c r="T33" s="89" t="s">
        <v>51</v>
      </c>
      <c r="U33" s="127">
        <v>104498</v>
      </c>
      <c r="V33" s="108">
        <v>627</v>
      </c>
      <c r="W33" s="109">
        <f>U33+V33</f>
        <v>105125</v>
      </c>
      <c r="X33" s="60"/>
      <c r="Y33" s="59"/>
      <c r="Z33" s="105">
        <f>(A33*W33)</f>
        <v>0</v>
      </c>
      <c r="AA33" s="59"/>
      <c r="AB33" s="105">
        <f>(W33-L33)</f>
        <v>2171.2750000000087</v>
      </c>
      <c r="AC33" s="110">
        <f>(AB33/L33)</f>
        <v>0.021089814865853655</v>
      </c>
      <c r="AD33" s="145" t="s">
        <v>105</v>
      </c>
      <c r="AE33" s="112" t="s">
        <v>51</v>
      </c>
      <c r="AF33" s="89" t="s">
        <v>51</v>
      </c>
      <c r="AG33" s="113">
        <v>105665</v>
      </c>
      <c r="AH33" s="108">
        <v>1029</v>
      </c>
      <c r="AI33" s="109">
        <f>AG33+AH33</f>
        <v>106694</v>
      </c>
      <c r="AJ33" s="59"/>
      <c r="AK33" s="105">
        <f>(A33*AI33)</f>
        <v>0</v>
      </c>
      <c r="AL33" s="59"/>
      <c r="AM33" s="105">
        <f>(AI33-W33)</f>
        <v>1569</v>
      </c>
      <c r="AN33" s="110">
        <f>(AM33/W33)</f>
        <v>0.014925089179548157</v>
      </c>
      <c r="AO33" s="59"/>
      <c r="AP33" s="105">
        <f>(AI33-D33)</f>
        <v>5579</v>
      </c>
      <c r="AQ33" s="110">
        <f>(AP33/D33)</f>
        <v>0.05517480096919349</v>
      </c>
      <c r="AR33" s="111" t="str">
        <f>IF($A33&gt;0,"&lt;"," ")</f>
        <v> </v>
      </c>
      <c r="AS33" s="28"/>
      <c r="AT33" s="29">
        <f>(A33*AI33)</f>
        <v>0</v>
      </c>
      <c r="AV33" s="109"/>
      <c r="AW33" s="109"/>
    </row>
    <row r="34" spans="1:49" s="126" customFormat="1" ht="15.75" customHeight="1">
      <c r="A34" s="121"/>
      <c r="B34" s="59"/>
      <c r="C34" s="59"/>
      <c r="D34" s="129"/>
      <c r="E34" s="116"/>
      <c r="F34" s="59"/>
      <c r="G34" s="117">
        <f>SUM(G33:G33)</f>
        <v>0</v>
      </c>
      <c r="H34" s="59"/>
      <c r="I34" s="59"/>
      <c r="J34" s="130"/>
      <c r="K34" s="108"/>
      <c r="L34" s="129"/>
      <c r="M34" s="116"/>
      <c r="N34" s="59"/>
      <c r="O34" s="117">
        <f>SUM(O33:O33)</f>
        <v>0</v>
      </c>
      <c r="P34" s="59"/>
      <c r="Q34" s="59"/>
      <c r="R34" s="59"/>
      <c r="S34" s="59"/>
      <c r="T34" s="59"/>
      <c r="U34" s="127"/>
      <c r="V34" s="108"/>
      <c r="W34" s="109"/>
      <c r="X34" s="59"/>
      <c r="Y34" s="59"/>
      <c r="Z34" s="117">
        <f>SUM(Z33:Z33)</f>
        <v>0</v>
      </c>
      <c r="AA34" s="59"/>
      <c r="AB34" s="59"/>
      <c r="AC34" s="59"/>
      <c r="AD34" s="59"/>
      <c r="AE34" s="59"/>
      <c r="AF34" s="59"/>
      <c r="AG34" s="59"/>
      <c r="AH34" s="108"/>
      <c r="AI34" s="115"/>
      <c r="AJ34" s="59"/>
      <c r="AK34" s="117">
        <f>SUM(AK33:AK33)</f>
        <v>0</v>
      </c>
      <c r="AL34" s="59"/>
      <c r="AM34" s="59"/>
      <c r="AN34" s="59"/>
      <c r="AO34" s="59"/>
      <c r="AP34" s="59"/>
      <c r="AQ34" s="59"/>
      <c r="AR34" s="59"/>
      <c r="AS34" s="27"/>
      <c r="AT34" s="120">
        <f>SUM(AT33:AT33)</f>
        <v>0</v>
      </c>
      <c r="AW34" s="109"/>
    </row>
    <row r="35" spans="1:44" s="126" customFormat="1" ht="15.75" customHeight="1">
      <c r="A35" s="131"/>
      <c r="B35" s="132"/>
      <c r="C35" s="132"/>
      <c r="D35" s="115"/>
      <c r="E35" s="133"/>
      <c r="F35" s="132"/>
      <c r="G35" s="122"/>
      <c r="H35" s="132"/>
      <c r="I35" s="132"/>
      <c r="J35" s="118"/>
      <c r="K35" s="108"/>
      <c r="L35" s="115"/>
      <c r="M35" s="133"/>
      <c r="N35" s="132"/>
      <c r="O35" s="122"/>
      <c r="P35" s="132"/>
      <c r="Q35" s="122"/>
      <c r="R35" s="134"/>
      <c r="S35" s="132"/>
      <c r="T35" s="59"/>
      <c r="U35" s="132"/>
      <c r="V35" s="108"/>
      <c r="W35" s="109"/>
      <c r="X35" s="122"/>
      <c r="Y35" s="132"/>
      <c r="Z35" s="122"/>
      <c r="AA35" s="132"/>
      <c r="AB35" s="122"/>
      <c r="AC35" s="134"/>
      <c r="AD35" s="134"/>
      <c r="AE35" s="132"/>
      <c r="AF35" s="59"/>
      <c r="AG35" s="132"/>
      <c r="AH35" s="108"/>
      <c r="AI35" s="115"/>
      <c r="AJ35" s="122"/>
      <c r="AK35" s="122"/>
      <c r="AL35" s="132"/>
      <c r="AM35" s="122"/>
      <c r="AN35" s="134"/>
      <c r="AO35" s="132"/>
      <c r="AP35" s="122"/>
      <c r="AQ35" s="134"/>
      <c r="AR35" s="132"/>
    </row>
    <row r="36" spans="1:46" s="126" customFormat="1" ht="15.75" customHeight="1">
      <c r="A36" s="149"/>
      <c r="B36" s="59"/>
      <c r="C36" s="59"/>
      <c r="D36" s="115"/>
      <c r="E36" s="59"/>
      <c r="F36" s="59"/>
      <c r="G36" s="59"/>
      <c r="H36" s="144" t="s">
        <v>107</v>
      </c>
      <c r="I36"/>
      <c r="J36"/>
      <c r="K36"/>
      <c r="L36"/>
      <c r="M36"/>
      <c r="N36"/>
      <c r="O36"/>
      <c r="P36" s="59"/>
      <c r="Q36" s="59"/>
      <c r="R36" s="59"/>
      <c r="S36" s="59"/>
      <c r="T36" s="53"/>
      <c r="U36" s="127"/>
      <c r="V36" s="108"/>
      <c r="W36" s="109"/>
      <c r="X36" s="105"/>
      <c r="Y36" s="59"/>
      <c r="Z36" s="59"/>
      <c r="AA36" s="59"/>
      <c r="AB36" s="59"/>
      <c r="AC36" s="59"/>
      <c r="AD36" s="59"/>
      <c r="AE36" s="59"/>
      <c r="AF36" s="89"/>
      <c r="AG36" s="113"/>
      <c r="AH36" s="108"/>
      <c r="AI36" s="109"/>
      <c r="AJ36" s="59"/>
      <c r="AK36" s="105"/>
      <c r="AL36" s="59"/>
      <c r="AM36" s="105"/>
      <c r="AN36" s="110"/>
      <c r="AO36" s="59"/>
      <c r="AP36" s="59"/>
      <c r="AQ36" s="59"/>
      <c r="AR36" s="59"/>
      <c r="AS36" s="27"/>
      <c r="AT36" s="27"/>
    </row>
    <row r="37" spans="1:46" s="126" customFormat="1" ht="15.75" customHeight="1">
      <c r="A37" s="132"/>
      <c r="B37" s="59"/>
      <c r="C37" s="59"/>
      <c r="D37" s="115"/>
      <c r="E37" s="59"/>
      <c r="F37" s="59"/>
      <c r="G37" s="59"/>
      <c r="H37" s="144" t="s">
        <v>100</v>
      </c>
      <c r="I37"/>
      <c r="J37"/>
      <c r="K37"/>
      <c r="L37"/>
      <c r="M37"/>
      <c r="N37"/>
      <c r="O37"/>
      <c r="P37" s="59"/>
      <c r="Q37" s="59"/>
      <c r="R37" s="59"/>
      <c r="S37" s="59"/>
      <c r="T37" s="91"/>
      <c r="U37" s="127"/>
      <c r="V37" s="108"/>
      <c r="W37" s="109"/>
      <c r="X37" s="60"/>
      <c r="Y37" s="59"/>
      <c r="Z37" s="105"/>
      <c r="AA37" s="59"/>
      <c r="AB37" s="105"/>
      <c r="AC37" s="110"/>
      <c r="AD37" s="110"/>
      <c r="AE37" s="142"/>
      <c r="AF37" s="93"/>
      <c r="AG37" s="113"/>
      <c r="AH37" s="108"/>
      <c r="AI37" s="109"/>
      <c r="AJ37" s="59"/>
      <c r="AK37" s="105"/>
      <c r="AL37" s="59"/>
      <c r="AM37" s="105"/>
      <c r="AN37" s="110"/>
      <c r="AO37" s="59"/>
      <c r="AP37" s="59"/>
      <c r="AQ37" s="59"/>
      <c r="AR37" s="59"/>
      <c r="AS37" s="27"/>
      <c r="AT37" s="27"/>
    </row>
    <row r="38" spans="1:46" s="126" customFormat="1" ht="15.75" customHeight="1">
      <c r="A38" s="148"/>
      <c r="B38" s="103"/>
      <c r="C38" s="59"/>
      <c r="D38" s="104"/>
      <c r="E38" s="105"/>
      <c r="F38" s="59"/>
      <c r="G38" s="105"/>
      <c r="H38" s="144" t="s">
        <v>108</v>
      </c>
      <c r="I38"/>
      <c r="J38"/>
      <c r="K38"/>
      <c r="L38"/>
      <c r="M38"/>
      <c r="N38"/>
      <c r="O38"/>
      <c r="P38" s="59"/>
      <c r="Q38" s="105"/>
      <c r="R38" s="110"/>
      <c r="S38" s="59"/>
      <c r="T38" s="112"/>
      <c r="U38" s="127"/>
      <c r="V38" s="108"/>
      <c r="W38" s="109"/>
      <c r="X38" s="60"/>
      <c r="Y38" s="59"/>
      <c r="Z38" s="105"/>
      <c r="AA38" s="59"/>
      <c r="AB38" s="105"/>
      <c r="AC38" s="110"/>
      <c r="AD38" s="110"/>
      <c r="AE38" s="143"/>
      <c r="AF38" s="89"/>
      <c r="AG38" s="113"/>
      <c r="AH38" s="108"/>
      <c r="AI38" s="109"/>
      <c r="AJ38" s="59"/>
      <c r="AK38" s="105"/>
      <c r="AL38" s="59"/>
      <c r="AM38" s="105"/>
      <c r="AN38" s="110"/>
      <c r="AO38" s="59"/>
      <c r="AP38" s="105"/>
      <c r="AQ38" s="110"/>
      <c r="AR38" s="111"/>
      <c r="AS38" s="28"/>
      <c r="AT38" s="29"/>
    </row>
    <row r="39" spans="1:46" s="126" customFormat="1" ht="15.75" customHeight="1">
      <c r="A39" s="148"/>
      <c r="B39" s="40"/>
      <c r="C39" s="59"/>
      <c r="D39" s="104"/>
      <c r="E39" s="60"/>
      <c r="F39" s="59"/>
      <c r="G39" s="105"/>
      <c r="H39" s="144" t="s">
        <v>101</v>
      </c>
      <c r="I39"/>
      <c r="J39"/>
      <c r="K39"/>
      <c r="L39"/>
      <c r="M39"/>
      <c r="N39"/>
      <c r="O39"/>
      <c r="P39" s="59"/>
      <c r="Q39" s="105"/>
      <c r="R39" s="110"/>
      <c r="S39" s="59"/>
      <c r="T39" s="103"/>
      <c r="U39" s="127"/>
      <c r="V39" s="108"/>
      <c r="W39" s="109"/>
      <c r="X39" s="60"/>
      <c r="Y39" s="59"/>
      <c r="Z39" s="105"/>
      <c r="AA39" s="59"/>
      <c r="AB39" s="105"/>
      <c r="AC39" s="110"/>
      <c r="AD39" s="110"/>
      <c r="AE39" s="143"/>
      <c r="AF39" s="112"/>
      <c r="AG39" s="113"/>
      <c r="AH39" s="108"/>
      <c r="AI39" s="109"/>
      <c r="AJ39" s="59"/>
      <c r="AK39" s="105"/>
      <c r="AL39" s="59"/>
      <c r="AM39" s="105"/>
      <c r="AN39" s="110"/>
      <c r="AO39" s="59"/>
      <c r="AP39" s="105"/>
      <c r="AQ39" s="110"/>
      <c r="AR39" s="111"/>
      <c r="AS39" s="28"/>
      <c r="AT39" s="29"/>
    </row>
    <row r="40" spans="1:46" s="126" customFormat="1" ht="15.75" customHeight="1">
      <c r="A40" s="148"/>
      <c r="B40" s="40"/>
      <c r="C40" s="59"/>
      <c r="D40" s="104"/>
      <c r="E40" s="60"/>
      <c r="F40" s="108"/>
      <c r="G40" s="105"/>
      <c r="H40"/>
      <c r="I40"/>
      <c r="J40"/>
      <c r="K40"/>
      <c r="L40"/>
      <c r="M40"/>
      <c r="N40"/>
      <c r="O40"/>
      <c r="P40" s="59"/>
      <c r="Q40" s="105"/>
      <c r="R40" s="110"/>
      <c r="S40" s="59"/>
      <c r="T40" s="103"/>
      <c r="U40" s="127"/>
      <c r="V40" s="108"/>
      <c r="W40" s="109"/>
      <c r="X40" s="60"/>
      <c r="Y40" s="59"/>
      <c r="Z40" s="105"/>
      <c r="AA40" s="59"/>
      <c r="AB40" s="105"/>
      <c r="AC40" s="110"/>
      <c r="AD40" s="110"/>
      <c r="AE40" s="143"/>
      <c r="AF40" s="112"/>
      <c r="AG40" s="113"/>
      <c r="AH40" s="108"/>
      <c r="AI40" s="109"/>
      <c r="AJ40" s="59"/>
      <c r="AK40" s="105"/>
      <c r="AL40" s="59"/>
      <c r="AM40" s="105"/>
      <c r="AN40" s="110"/>
      <c r="AO40" s="59"/>
      <c r="AP40" s="105"/>
      <c r="AQ40" s="110"/>
      <c r="AR40" s="111"/>
      <c r="AS40" s="28"/>
      <c r="AT40" s="29"/>
    </row>
    <row r="41" spans="1:46" s="126" customFormat="1" ht="15.75" customHeight="1">
      <c r="A41" s="148"/>
      <c r="B41" s="40"/>
      <c r="C41" s="59"/>
      <c r="D41" s="104"/>
      <c r="E41" s="60"/>
      <c r="F41" s="59"/>
      <c r="G41" s="105"/>
      <c r="H41" s="59"/>
      <c r="I41" s="103"/>
      <c r="J41" s="107"/>
      <c r="K41" s="108"/>
      <c r="L41" s="109"/>
      <c r="M41" s="60"/>
      <c r="N41" s="59"/>
      <c r="O41" s="105"/>
      <c r="P41" s="59"/>
      <c r="Q41" s="105"/>
      <c r="R41" s="110"/>
      <c r="S41" s="59"/>
      <c r="T41" s="103"/>
      <c r="U41" s="127"/>
      <c r="V41" s="108"/>
      <c r="W41" s="109"/>
      <c r="X41" s="60"/>
      <c r="Y41" s="59"/>
      <c r="Z41" s="105"/>
      <c r="AA41" s="59"/>
      <c r="AB41" s="105"/>
      <c r="AC41" s="110"/>
      <c r="AD41" s="110"/>
      <c r="AE41" s="143"/>
      <c r="AF41" s="89"/>
      <c r="AG41" s="113"/>
      <c r="AH41" s="108"/>
      <c r="AI41" s="109"/>
      <c r="AJ41" s="59"/>
      <c r="AK41" s="105"/>
      <c r="AL41" s="59"/>
      <c r="AM41" s="105"/>
      <c r="AN41" s="110"/>
      <c r="AO41" s="59"/>
      <c r="AP41" s="105"/>
      <c r="AQ41" s="110"/>
      <c r="AR41" s="111"/>
      <c r="AS41" s="28"/>
      <c r="AT41" s="29"/>
    </row>
    <row r="42" spans="1:46" s="126" customFormat="1" ht="15.75" customHeight="1">
      <c r="A42" s="148"/>
      <c r="B42" s="40"/>
      <c r="C42" s="59"/>
      <c r="D42" s="104"/>
      <c r="E42" s="60"/>
      <c r="F42" s="59"/>
      <c r="G42" s="105"/>
      <c r="H42" s="59"/>
      <c r="I42" s="103"/>
      <c r="J42" s="107"/>
      <c r="K42" s="108"/>
      <c r="L42" s="109"/>
      <c r="M42" s="60"/>
      <c r="N42" s="59"/>
      <c r="O42" s="105"/>
      <c r="P42" s="59"/>
      <c r="Q42" s="105"/>
      <c r="R42" s="110"/>
      <c r="S42" s="59"/>
      <c r="T42" s="103"/>
      <c r="U42" s="127"/>
      <c r="V42" s="108"/>
      <c r="W42" s="109"/>
      <c r="X42" s="60"/>
      <c r="Y42" s="59"/>
      <c r="Z42" s="105"/>
      <c r="AA42" s="59"/>
      <c r="AB42" s="105"/>
      <c r="AC42" s="110"/>
      <c r="AD42" s="110"/>
      <c r="AE42" s="143"/>
      <c r="AF42" s="89"/>
      <c r="AG42" s="113"/>
      <c r="AH42" s="108"/>
      <c r="AI42" s="109"/>
      <c r="AJ42" s="59"/>
      <c r="AK42" s="105"/>
      <c r="AL42" s="59"/>
      <c r="AM42" s="105"/>
      <c r="AN42" s="110"/>
      <c r="AO42" s="59"/>
      <c r="AP42" s="105"/>
      <c r="AQ42" s="110"/>
      <c r="AR42" s="111"/>
      <c r="AS42" s="28"/>
      <c r="AT42" s="29"/>
    </row>
    <row r="43" spans="1:46" s="126" customFormat="1" ht="15.75" customHeight="1">
      <c r="A43" s="148"/>
      <c r="B43" s="40"/>
      <c r="C43" s="59"/>
      <c r="D43" s="104"/>
      <c r="E43" s="60"/>
      <c r="F43" s="59"/>
      <c r="G43" s="105"/>
      <c r="H43" s="59"/>
      <c r="I43" s="103"/>
      <c r="J43" s="107"/>
      <c r="K43" s="108"/>
      <c r="L43" s="109"/>
      <c r="M43" s="60"/>
      <c r="N43" s="59"/>
      <c r="O43" s="105"/>
      <c r="P43" s="59"/>
      <c r="Q43" s="105"/>
      <c r="R43" s="110"/>
      <c r="S43" s="59"/>
      <c r="T43" s="103"/>
      <c r="U43" s="127"/>
      <c r="V43" s="108"/>
      <c r="W43" s="109"/>
      <c r="X43" s="60"/>
      <c r="Y43" s="59"/>
      <c r="Z43" s="105"/>
      <c r="AA43" s="59"/>
      <c r="AB43" s="105"/>
      <c r="AC43" s="110"/>
      <c r="AD43" s="110"/>
      <c r="AE43" s="143"/>
      <c r="AF43" s="89"/>
      <c r="AG43" s="113"/>
      <c r="AH43" s="108"/>
      <c r="AI43" s="109"/>
      <c r="AJ43" s="59"/>
      <c r="AK43" s="105"/>
      <c r="AL43" s="59"/>
      <c r="AM43" s="105"/>
      <c r="AN43" s="110"/>
      <c r="AO43" s="59"/>
      <c r="AP43" s="105"/>
      <c r="AQ43" s="110"/>
      <c r="AR43" s="111"/>
      <c r="AS43" s="28"/>
      <c r="AT43" s="29"/>
    </row>
    <row r="44" spans="1:46" s="126" customFormat="1" ht="15.75" customHeight="1">
      <c r="A44" s="148"/>
      <c r="B44" s="40"/>
      <c r="C44" s="59"/>
      <c r="D44" s="104"/>
      <c r="E44" s="60"/>
      <c r="F44" s="59"/>
      <c r="G44" s="105"/>
      <c r="H44" s="59"/>
      <c r="I44" s="103"/>
      <c r="J44" s="107"/>
      <c r="K44" s="108"/>
      <c r="L44" s="109"/>
      <c r="M44" s="60"/>
      <c r="N44" s="59"/>
      <c r="O44" s="105"/>
      <c r="P44" s="59"/>
      <c r="Q44" s="105"/>
      <c r="R44" s="110"/>
      <c r="S44" s="59"/>
      <c r="T44" s="103"/>
      <c r="U44" s="127"/>
      <c r="V44" s="108"/>
      <c r="W44" s="109"/>
      <c r="X44" s="60"/>
      <c r="Y44" s="59"/>
      <c r="Z44" s="105"/>
      <c r="AA44" s="59"/>
      <c r="AB44" s="105"/>
      <c r="AC44" s="110"/>
      <c r="AD44" s="110"/>
      <c r="AE44" s="143"/>
      <c r="AF44" s="89"/>
      <c r="AG44" s="113"/>
      <c r="AH44" s="108"/>
      <c r="AI44" s="109"/>
      <c r="AJ44" s="59"/>
      <c r="AK44" s="105"/>
      <c r="AL44" s="59"/>
      <c r="AM44" s="105"/>
      <c r="AN44" s="110"/>
      <c r="AO44" s="59"/>
      <c r="AP44" s="105"/>
      <c r="AQ44" s="110"/>
      <c r="AR44" s="111"/>
      <c r="AS44" s="28"/>
      <c r="AT44" s="29"/>
    </row>
    <row r="45" spans="1:46" s="126" customFormat="1" ht="15.75" customHeight="1">
      <c r="A45" s="148"/>
      <c r="B45" s="40"/>
      <c r="C45" s="59"/>
      <c r="D45" s="104"/>
      <c r="E45" s="60"/>
      <c r="F45" s="59"/>
      <c r="G45" s="105"/>
      <c r="H45" s="59"/>
      <c r="I45" s="103"/>
      <c r="J45" s="107"/>
      <c r="K45" s="108"/>
      <c r="L45" s="109"/>
      <c r="M45" s="60"/>
      <c r="N45" s="59"/>
      <c r="O45" s="105"/>
      <c r="P45" s="59"/>
      <c r="Q45" s="105"/>
      <c r="R45" s="110"/>
      <c r="S45" s="59"/>
      <c r="T45" s="103"/>
      <c r="U45" s="127"/>
      <c r="V45" s="108"/>
      <c r="W45" s="109"/>
      <c r="X45" s="60"/>
      <c r="Y45" s="59"/>
      <c r="Z45" s="105"/>
      <c r="AA45" s="59"/>
      <c r="AB45" s="105"/>
      <c r="AC45" s="110"/>
      <c r="AD45" s="110"/>
      <c r="AE45" s="143"/>
      <c r="AF45" s="89"/>
      <c r="AG45" s="113"/>
      <c r="AH45" s="108"/>
      <c r="AI45" s="109"/>
      <c r="AJ45" s="59"/>
      <c r="AK45" s="105"/>
      <c r="AL45" s="59"/>
      <c r="AM45" s="105"/>
      <c r="AN45" s="110"/>
      <c r="AO45" s="59"/>
      <c r="AP45" s="105"/>
      <c r="AQ45" s="110"/>
      <c r="AR45" s="111"/>
      <c r="AS45" s="28"/>
      <c r="AT45" s="29"/>
    </row>
    <row r="46" spans="1:46" s="126" customFormat="1" ht="15.75" customHeight="1">
      <c r="A46" s="148"/>
      <c r="B46" s="40"/>
      <c r="C46" s="59"/>
      <c r="D46" s="104"/>
      <c r="E46" s="60"/>
      <c r="F46" s="59"/>
      <c r="G46" s="105"/>
      <c r="H46" s="59"/>
      <c r="I46" s="103"/>
      <c r="J46" s="107"/>
      <c r="K46" s="108"/>
      <c r="L46" s="109"/>
      <c r="M46" s="60"/>
      <c r="N46" s="59"/>
      <c r="O46" s="105"/>
      <c r="P46" s="59"/>
      <c r="Q46" s="105"/>
      <c r="R46" s="110"/>
      <c r="S46" s="59"/>
      <c r="T46" s="103"/>
      <c r="U46" s="127"/>
      <c r="V46" s="108"/>
      <c r="W46" s="109"/>
      <c r="X46" s="60"/>
      <c r="Y46" s="59"/>
      <c r="Z46" s="105"/>
      <c r="AA46" s="59"/>
      <c r="AB46" s="105"/>
      <c r="AC46" s="110"/>
      <c r="AD46" s="110"/>
      <c r="AE46" s="143"/>
      <c r="AF46" s="89"/>
      <c r="AG46" s="113"/>
      <c r="AH46" s="108"/>
      <c r="AI46" s="109"/>
      <c r="AJ46" s="59"/>
      <c r="AK46" s="105"/>
      <c r="AL46" s="59"/>
      <c r="AM46" s="105"/>
      <c r="AN46" s="110"/>
      <c r="AO46" s="59"/>
      <c r="AP46" s="105"/>
      <c r="AQ46" s="110"/>
      <c r="AR46" s="111"/>
      <c r="AS46" s="28"/>
      <c r="AT46" s="29"/>
    </row>
    <row r="47" spans="1:46" s="126" customFormat="1" ht="15.75" customHeight="1">
      <c r="A47" s="148"/>
      <c r="B47" s="40"/>
      <c r="C47" s="59"/>
      <c r="D47" s="104"/>
      <c r="E47" s="60"/>
      <c r="F47" s="59"/>
      <c r="G47" s="105"/>
      <c r="H47" s="59"/>
      <c r="I47" s="103"/>
      <c r="J47" s="107"/>
      <c r="K47" s="108"/>
      <c r="L47" s="109"/>
      <c r="M47" s="60"/>
      <c r="N47" s="59"/>
      <c r="O47" s="105"/>
      <c r="P47" s="59"/>
      <c r="Q47" s="105"/>
      <c r="R47" s="110"/>
      <c r="S47" s="59"/>
      <c r="T47" s="103"/>
      <c r="U47" s="127"/>
      <c r="V47" s="108"/>
      <c r="W47" s="109"/>
      <c r="X47" s="60"/>
      <c r="Y47" s="59"/>
      <c r="Z47" s="105"/>
      <c r="AA47" s="59"/>
      <c r="AB47" s="105"/>
      <c r="AC47" s="110"/>
      <c r="AD47" s="110"/>
      <c r="AE47" s="143"/>
      <c r="AF47" s="89"/>
      <c r="AG47" s="113"/>
      <c r="AH47" s="108"/>
      <c r="AI47" s="109"/>
      <c r="AJ47" s="59"/>
      <c r="AK47" s="105"/>
      <c r="AL47" s="59"/>
      <c r="AM47" s="105"/>
      <c r="AN47" s="110"/>
      <c r="AO47" s="59"/>
      <c r="AP47" s="105"/>
      <c r="AQ47" s="110"/>
      <c r="AR47" s="111"/>
      <c r="AS47" s="28"/>
      <c r="AT47" s="29"/>
    </row>
    <row r="48" spans="1:46" s="126" customFormat="1" ht="15.75" customHeight="1">
      <c r="A48" s="148"/>
      <c r="B48" s="40"/>
      <c r="C48" s="59"/>
      <c r="D48" s="104"/>
      <c r="E48" s="60"/>
      <c r="F48" s="59"/>
      <c r="G48" s="105"/>
      <c r="H48" s="59"/>
      <c r="I48" s="103"/>
      <c r="J48" s="107"/>
      <c r="K48" s="108"/>
      <c r="L48" s="109"/>
      <c r="M48" s="60"/>
      <c r="N48" s="59"/>
      <c r="O48" s="105"/>
      <c r="P48" s="59"/>
      <c r="Q48" s="105"/>
      <c r="R48" s="110"/>
      <c r="S48" s="59"/>
      <c r="T48" s="103"/>
      <c r="U48" s="127"/>
      <c r="V48" s="108"/>
      <c r="W48" s="109"/>
      <c r="X48" s="60"/>
      <c r="Y48" s="59"/>
      <c r="Z48" s="105"/>
      <c r="AA48" s="59"/>
      <c r="AB48" s="105"/>
      <c r="AC48" s="110"/>
      <c r="AD48" s="110"/>
      <c r="AE48" s="143"/>
      <c r="AF48" s="89"/>
      <c r="AG48" s="113"/>
      <c r="AH48" s="108"/>
      <c r="AI48" s="109"/>
      <c r="AJ48" s="59"/>
      <c r="AK48" s="105"/>
      <c r="AL48" s="59"/>
      <c r="AM48" s="105"/>
      <c r="AN48" s="110"/>
      <c r="AO48" s="59"/>
      <c r="AP48" s="105"/>
      <c r="AQ48" s="110"/>
      <c r="AR48" s="111"/>
      <c r="AS48" s="28"/>
      <c r="AT48" s="29"/>
    </row>
    <row r="49" spans="1:46" s="126" customFormat="1" ht="15.75" customHeight="1">
      <c r="A49" s="148"/>
      <c r="B49" s="40"/>
      <c r="C49" s="59"/>
      <c r="D49" s="104"/>
      <c r="E49" s="60"/>
      <c r="F49" s="59"/>
      <c r="G49" s="105"/>
      <c r="H49" s="59"/>
      <c r="I49" s="103"/>
      <c r="J49" s="107"/>
      <c r="K49" s="108"/>
      <c r="L49" s="109"/>
      <c r="M49" s="60"/>
      <c r="N49" s="59"/>
      <c r="O49" s="105"/>
      <c r="P49" s="59"/>
      <c r="Q49" s="105"/>
      <c r="R49" s="110"/>
      <c r="S49" s="59"/>
      <c r="T49" s="103"/>
      <c r="U49" s="127"/>
      <c r="V49" s="108"/>
      <c r="W49" s="109"/>
      <c r="X49" s="60"/>
      <c r="Y49" s="59"/>
      <c r="Z49" s="105"/>
      <c r="AA49" s="59"/>
      <c r="AB49" s="105"/>
      <c r="AC49" s="110"/>
      <c r="AD49" s="110"/>
      <c r="AE49" s="143"/>
      <c r="AF49" s="89"/>
      <c r="AG49" s="113"/>
      <c r="AH49" s="108"/>
      <c r="AI49" s="109"/>
      <c r="AJ49" s="59"/>
      <c r="AK49" s="105"/>
      <c r="AL49" s="59"/>
      <c r="AM49" s="105"/>
      <c r="AN49" s="110"/>
      <c r="AO49" s="59"/>
      <c r="AP49" s="105"/>
      <c r="AQ49" s="110"/>
      <c r="AR49" s="111"/>
      <c r="AS49" s="28"/>
      <c r="AT49" s="29"/>
    </row>
    <row r="50" spans="1:46" s="126" customFormat="1" ht="15.75" customHeight="1">
      <c r="A50" s="148"/>
      <c r="B50" s="40"/>
      <c r="C50" s="59"/>
      <c r="D50" s="104"/>
      <c r="E50" s="60"/>
      <c r="F50" s="59"/>
      <c r="G50" s="105"/>
      <c r="H50" s="59"/>
      <c r="I50" s="103"/>
      <c r="J50" s="107"/>
      <c r="K50" s="108"/>
      <c r="L50" s="109"/>
      <c r="M50" s="60"/>
      <c r="N50" s="59"/>
      <c r="O50" s="105"/>
      <c r="P50" s="59"/>
      <c r="Q50" s="105"/>
      <c r="R50" s="110"/>
      <c r="S50" s="59"/>
      <c r="T50" s="103"/>
      <c r="U50" s="127"/>
      <c r="V50" s="108"/>
      <c r="W50" s="109"/>
      <c r="X50" s="60"/>
      <c r="Y50" s="59"/>
      <c r="Z50" s="105"/>
      <c r="AA50" s="59"/>
      <c r="AB50" s="105"/>
      <c r="AC50" s="110"/>
      <c r="AD50" s="110"/>
      <c r="AE50" s="143"/>
      <c r="AF50" s="89"/>
      <c r="AG50" s="113"/>
      <c r="AH50" s="108"/>
      <c r="AI50" s="109"/>
      <c r="AJ50" s="59"/>
      <c r="AK50" s="105"/>
      <c r="AL50" s="59"/>
      <c r="AM50" s="105"/>
      <c r="AN50" s="110"/>
      <c r="AO50" s="59"/>
      <c r="AP50" s="105"/>
      <c r="AQ50" s="110"/>
      <c r="AR50" s="111"/>
      <c r="AS50" s="28"/>
      <c r="AT50" s="29"/>
    </row>
    <row r="51" spans="1:46" s="126" customFormat="1" ht="15.75" customHeight="1">
      <c r="A51" s="148"/>
      <c r="B51" s="40"/>
      <c r="C51" s="59"/>
      <c r="D51" s="104"/>
      <c r="E51" s="60"/>
      <c r="F51" s="59"/>
      <c r="G51" s="105"/>
      <c r="H51" s="59"/>
      <c r="I51" s="103"/>
      <c r="J51" s="107"/>
      <c r="K51" s="108"/>
      <c r="L51" s="109"/>
      <c r="M51" s="60"/>
      <c r="N51" s="59"/>
      <c r="O51" s="105"/>
      <c r="P51" s="59"/>
      <c r="Q51" s="105"/>
      <c r="R51" s="110"/>
      <c r="S51" s="59"/>
      <c r="T51" s="103"/>
      <c r="U51" s="127"/>
      <c r="V51" s="108"/>
      <c r="W51" s="109"/>
      <c r="X51" s="60"/>
      <c r="Y51" s="59"/>
      <c r="Z51" s="105"/>
      <c r="AA51" s="59"/>
      <c r="AB51" s="105"/>
      <c r="AC51" s="110"/>
      <c r="AD51" s="110"/>
      <c r="AE51" s="143"/>
      <c r="AF51" s="89"/>
      <c r="AG51" s="113"/>
      <c r="AH51" s="108"/>
      <c r="AI51" s="109"/>
      <c r="AJ51" s="59"/>
      <c r="AK51" s="105"/>
      <c r="AL51" s="59"/>
      <c r="AM51" s="105"/>
      <c r="AN51" s="110"/>
      <c r="AO51" s="59"/>
      <c r="AP51" s="105"/>
      <c r="AQ51" s="110"/>
      <c r="AR51" s="111"/>
      <c r="AS51" s="28"/>
      <c r="AT51" s="29"/>
    </row>
    <row r="52" spans="1:46" s="126" customFormat="1" ht="15.75" customHeight="1">
      <c r="A52" s="148"/>
      <c r="B52" s="40"/>
      <c r="C52" s="59"/>
      <c r="D52" s="104"/>
      <c r="E52" s="60"/>
      <c r="F52" s="59"/>
      <c r="G52" s="105"/>
      <c r="H52" s="59"/>
      <c r="I52" s="103"/>
      <c r="J52" s="107"/>
      <c r="K52" s="108"/>
      <c r="L52" s="109"/>
      <c r="M52" s="60"/>
      <c r="N52" s="59"/>
      <c r="O52" s="105"/>
      <c r="P52" s="59"/>
      <c r="Q52" s="105"/>
      <c r="R52" s="110"/>
      <c r="S52" s="59"/>
      <c r="T52" s="112"/>
      <c r="U52" s="127"/>
      <c r="V52" s="108"/>
      <c r="W52" s="109"/>
      <c r="X52" s="60"/>
      <c r="Y52" s="59"/>
      <c r="Z52" s="105"/>
      <c r="AA52" s="59"/>
      <c r="AB52" s="105"/>
      <c r="AC52" s="110"/>
      <c r="AD52" s="110"/>
      <c r="AE52" s="143"/>
      <c r="AF52" s="89"/>
      <c r="AG52" s="113"/>
      <c r="AH52" s="108"/>
      <c r="AI52" s="109"/>
      <c r="AJ52" s="59"/>
      <c r="AK52" s="105"/>
      <c r="AL52" s="59"/>
      <c r="AM52" s="105"/>
      <c r="AN52" s="110"/>
      <c r="AO52" s="59"/>
      <c r="AP52" s="105"/>
      <c r="AQ52" s="110"/>
      <c r="AR52" s="111"/>
      <c r="AS52" s="28"/>
      <c r="AT52" s="29"/>
    </row>
    <row r="53" spans="1:46" s="126" customFormat="1" ht="15.75" customHeight="1">
      <c r="A53" s="148"/>
      <c r="B53" s="40"/>
      <c r="C53" s="59"/>
      <c r="D53" s="104"/>
      <c r="E53" s="60"/>
      <c r="F53" s="59"/>
      <c r="G53" s="105"/>
      <c r="H53" s="59"/>
      <c r="I53" s="103"/>
      <c r="J53" s="107"/>
      <c r="K53" s="108"/>
      <c r="L53" s="109"/>
      <c r="M53" s="60"/>
      <c r="N53" s="59"/>
      <c r="O53" s="105"/>
      <c r="P53" s="59"/>
      <c r="Q53" s="105"/>
      <c r="R53" s="110"/>
      <c r="S53" s="59"/>
      <c r="T53" s="103"/>
      <c r="U53" s="127"/>
      <c r="V53" s="108"/>
      <c r="W53" s="109"/>
      <c r="X53" s="60"/>
      <c r="Y53" s="59"/>
      <c r="Z53" s="105"/>
      <c r="AA53" s="59"/>
      <c r="AB53" s="105"/>
      <c r="AC53" s="110"/>
      <c r="AD53" s="110"/>
      <c r="AE53" s="143"/>
      <c r="AF53" s="89"/>
      <c r="AG53" s="113"/>
      <c r="AH53" s="108"/>
      <c r="AI53" s="109"/>
      <c r="AJ53" s="59"/>
      <c r="AK53" s="105"/>
      <c r="AL53" s="59"/>
      <c r="AM53" s="105"/>
      <c r="AN53" s="110"/>
      <c r="AO53" s="59"/>
      <c r="AP53" s="105"/>
      <c r="AQ53" s="110"/>
      <c r="AR53" s="111"/>
      <c r="AS53" s="28"/>
      <c r="AT53" s="29"/>
    </row>
    <row r="54" spans="1:46" s="126" customFormat="1" ht="15.75" customHeight="1">
      <c r="A54" s="148"/>
      <c r="B54" s="40"/>
      <c r="C54" s="59"/>
      <c r="D54" s="104"/>
      <c r="E54" s="60"/>
      <c r="F54" s="59"/>
      <c r="G54" s="105"/>
      <c r="H54" s="59"/>
      <c r="I54" s="103"/>
      <c r="J54" s="107"/>
      <c r="K54" s="108"/>
      <c r="L54" s="109"/>
      <c r="M54" s="60"/>
      <c r="N54" s="59"/>
      <c r="O54" s="105"/>
      <c r="P54" s="59"/>
      <c r="Q54" s="105"/>
      <c r="R54" s="110"/>
      <c r="S54" s="59"/>
      <c r="T54" s="103"/>
      <c r="U54" s="127"/>
      <c r="V54" s="108"/>
      <c r="W54" s="109"/>
      <c r="X54" s="60"/>
      <c r="Y54" s="59"/>
      <c r="Z54" s="105"/>
      <c r="AA54" s="59"/>
      <c r="AB54" s="105"/>
      <c r="AC54" s="110"/>
      <c r="AD54" s="110"/>
      <c r="AE54" s="143"/>
      <c r="AF54" s="89"/>
      <c r="AG54" s="113"/>
      <c r="AH54" s="108"/>
      <c r="AI54" s="109"/>
      <c r="AJ54" s="59"/>
      <c r="AK54" s="105"/>
      <c r="AL54" s="59"/>
      <c r="AM54" s="105"/>
      <c r="AN54" s="110"/>
      <c r="AO54" s="59"/>
      <c r="AP54" s="105"/>
      <c r="AQ54" s="110"/>
      <c r="AR54" s="111"/>
      <c r="AS54" s="28"/>
      <c r="AT54" s="29"/>
    </row>
    <row r="55" spans="1:46" s="126" customFormat="1" ht="15.75" customHeight="1">
      <c r="A55" s="148"/>
      <c r="B55" s="40"/>
      <c r="C55" s="59"/>
      <c r="D55" s="104"/>
      <c r="E55" s="60"/>
      <c r="F55" s="59"/>
      <c r="G55" s="105"/>
      <c r="H55" s="59"/>
      <c r="I55" s="103"/>
      <c r="J55" s="107"/>
      <c r="K55" s="108"/>
      <c r="L55" s="109"/>
      <c r="M55" s="60"/>
      <c r="N55" s="59"/>
      <c r="O55" s="105"/>
      <c r="P55" s="59"/>
      <c r="Q55" s="105"/>
      <c r="R55" s="110"/>
      <c r="S55" s="59"/>
      <c r="T55" s="103"/>
      <c r="U55" s="127"/>
      <c r="V55" s="108"/>
      <c r="W55" s="109"/>
      <c r="X55" s="60"/>
      <c r="Y55" s="59"/>
      <c r="Z55" s="105"/>
      <c r="AA55" s="59"/>
      <c r="AB55" s="105"/>
      <c r="AC55" s="110"/>
      <c r="AD55" s="110"/>
      <c r="AE55" s="143"/>
      <c r="AF55" s="89"/>
      <c r="AG55" s="113"/>
      <c r="AH55" s="108"/>
      <c r="AI55" s="109"/>
      <c r="AJ55" s="59"/>
      <c r="AK55" s="105"/>
      <c r="AL55" s="59"/>
      <c r="AM55" s="105"/>
      <c r="AN55" s="110"/>
      <c r="AO55" s="59"/>
      <c r="AP55" s="105"/>
      <c r="AQ55" s="110"/>
      <c r="AR55" s="111"/>
      <c r="AS55" s="28"/>
      <c r="AT55" s="29"/>
    </row>
    <row r="56" spans="1:46" s="126" customFormat="1" ht="15.75" customHeight="1">
      <c r="A56" s="148"/>
      <c r="B56" s="40"/>
      <c r="C56" s="59"/>
      <c r="D56" s="104"/>
      <c r="E56" s="60"/>
      <c r="F56" s="59"/>
      <c r="G56" s="105"/>
      <c r="H56" s="59"/>
      <c r="I56" s="103"/>
      <c r="J56" s="107"/>
      <c r="K56" s="108"/>
      <c r="L56" s="109"/>
      <c r="M56" s="60"/>
      <c r="N56" s="59"/>
      <c r="O56" s="105"/>
      <c r="P56" s="59"/>
      <c r="Q56" s="105"/>
      <c r="R56" s="110"/>
      <c r="S56" s="59"/>
      <c r="T56" s="112"/>
      <c r="U56" s="127"/>
      <c r="V56" s="108"/>
      <c r="W56" s="109"/>
      <c r="X56" s="60"/>
      <c r="Y56" s="59"/>
      <c r="Z56" s="105"/>
      <c r="AA56" s="59"/>
      <c r="AB56" s="105"/>
      <c r="AC56" s="110"/>
      <c r="AD56" s="110"/>
      <c r="AE56" s="143"/>
      <c r="AF56" s="89"/>
      <c r="AG56" s="113"/>
      <c r="AH56" s="108"/>
      <c r="AI56" s="109"/>
      <c r="AJ56" s="59"/>
      <c r="AK56" s="105"/>
      <c r="AL56" s="59"/>
      <c r="AM56" s="105"/>
      <c r="AN56" s="110"/>
      <c r="AO56" s="59"/>
      <c r="AP56" s="105"/>
      <c r="AQ56" s="110"/>
      <c r="AR56" s="111"/>
      <c r="AS56" s="28"/>
      <c r="AT56" s="29"/>
    </row>
    <row r="57" spans="1:46" s="126" customFormat="1" ht="15.75" customHeight="1">
      <c r="A57" s="148"/>
      <c r="B57" s="40"/>
      <c r="C57" s="59"/>
      <c r="D57" s="104"/>
      <c r="E57" s="60"/>
      <c r="F57" s="59"/>
      <c r="G57" s="105"/>
      <c r="H57" s="59"/>
      <c r="I57" s="40"/>
      <c r="J57" s="107"/>
      <c r="K57" s="108"/>
      <c r="L57" s="109"/>
      <c r="M57" s="60"/>
      <c r="N57" s="59"/>
      <c r="O57" s="105"/>
      <c r="P57" s="59"/>
      <c r="Q57" s="105"/>
      <c r="R57" s="110"/>
      <c r="S57" s="59"/>
      <c r="T57" s="40"/>
      <c r="U57" s="127"/>
      <c r="V57" s="108"/>
      <c r="W57" s="109"/>
      <c r="X57" s="60"/>
      <c r="Y57" s="59"/>
      <c r="Z57" s="105"/>
      <c r="AA57" s="59"/>
      <c r="AB57" s="105"/>
      <c r="AC57" s="110"/>
      <c r="AD57" s="110"/>
      <c r="AE57" s="59"/>
      <c r="AF57" s="40"/>
      <c r="AG57" s="113"/>
      <c r="AH57" s="108"/>
      <c r="AI57" s="109"/>
      <c r="AJ57" s="59"/>
      <c r="AK57" s="105"/>
      <c r="AL57" s="59"/>
      <c r="AM57" s="105"/>
      <c r="AN57" s="110"/>
      <c r="AO57" s="59"/>
      <c r="AP57" s="105"/>
      <c r="AQ57" s="110"/>
      <c r="AR57" s="111"/>
      <c r="AS57" s="28"/>
      <c r="AT57" s="29"/>
    </row>
    <row r="58" spans="1:46" s="126" customFormat="1" ht="15.75" customHeight="1">
      <c r="A58" s="148"/>
      <c r="B58" s="89"/>
      <c r="C58" s="59"/>
      <c r="D58" s="104"/>
      <c r="E58" s="60"/>
      <c r="F58" s="59"/>
      <c r="G58" s="105"/>
      <c r="H58" s="59"/>
      <c r="I58" s="89"/>
      <c r="J58" s="107"/>
      <c r="K58" s="108"/>
      <c r="L58" s="109"/>
      <c r="M58" s="60"/>
      <c r="N58" s="59"/>
      <c r="O58" s="105"/>
      <c r="P58" s="59"/>
      <c r="Q58" s="105"/>
      <c r="R58" s="110"/>
      <c r="S58" s="59"/>
      <c r="T58" s="89"/>
      <c r="U58" s="127"/>
      <c r="V58" s="108"/>
      <c r="W58" s="109"/>
      <c r="X58" s="60"/>
      <c r="Y58" s="59"/>
      <c r="Z58" s="105"/>
      <c r="AA58" s="59"/>
      <c r="AB58" s="105"/>
      <c r="AC58" s="110"/>
      <c r="AD58" s="110"/>
      <c r="AE58" s="59"/>
      <c r="AF58" s="89"/>
      <c r="AG58" s="113"/>
      <c r="AH58" s="108"/>
      <c r="AI58" s="109"/>
      <c r="AJ58" s="59"/>
      <c r="AK58" s="105"/>
      <c r="AL58" s="59"/>
      <c r="AM58" s="105"/>
      <c r="AN58" s="110"/>
      <c r="AO58" s="59"/>
      <c r="AP58" s="105"/>
      <c r="AQ58" s="110"/>
      <c r="AR58" s="111"/>
      <c r="AS58" s="28"/>
      <c r="AT58" s="29"/>
    </row>
    <row r="59" spans="1:46" s="126" customFormat="1" ht="15.75" customHeight="1">
      <c r="A59" s="121"/>
      <c r="B59" s="59"/>
      <c r="C59" s="59"/>
      <c r="D59" s="115"/>
      <c r="E59" s="116"/>
      <c r="F59" s="59"/>
      <c r="G59" s="117"/>
      <c r="H59" s="59"/>
      <c r="I59" s="59"/>
      <c r="J59" s="118"/>
      <c r="K59" s="108"/>
      <c r="L59" s="115"/>
      <c r="M59" s="116"/>
      <c r="N59" s="59"/>
      <c r="O59" s="117"/>
      <c r="P59" s="59"/>
      <c r="Q59" s="59"/>
      <c r="R59" s="59"/>
      <c r="S59" s="59"/>
      <c r="T59" s="132"/>
      <c r="U59" s="59"/>
      <c r="V59" s="108"/>
      <c r="W59" s="109"/>
      <c r="X59" s="59"/>
      <c r="Y59" s="59"/>
      <c r="Z59" s="117"/>
      <c r="AA59" s="59"/>
      <c r="AB59" s="59"/>
      <c r="AC59" s="59"/>
      <c r="AD59" s="59"/>
      <c r="AE59" s="59"/>
      <c r="AF59" s="59"/>
      <c r="AG59" s="59"/>
      <c r="AH59" s="108"/>
      <c r="AI59" s="115"/>
      <c r="AJ59" s="59"/>
      <c r="AK59" s="117"/>
      <c r="AL59" s="59"/>
      <c r="AM59" s="59"/>
      <c r="AN59" s="59"/>
      <c r="AO59" s="59"/>
      <c r="AP59" s="59"/>
      <c r="AQ59" s="59"/>
      <c r="AR59" s="59"/>
      <c r="AS59" s="27"/>
      <c r="AT59" s="120"/>
    </row>
    <row r="60" spans="1:44" s="126" customFormat="1" ht="15.75" customHeight="1">
      <c r="A60" s="131"/>
      <c r="B60" s="132"/>
      <c r="C60" s="132"/>
      <c r="D60" s="115"/>
      <c r="E60" s="133"/>
      <c r="F60" s="132"/>
      <c r="G60" s="122"/>
      <c r="H60" s="132"/>
      <c r="I60" s="132"/>
      <c r="J60" s="118"/>
      <c r="K60" s="108"/>
      <c r="L60" s="115"/>
      <c r="M60" s="133"/>
      <c r="N60" s="132"/>
      <c r="O60" s="122"/>
      <c r="P60" s="132"/>
      <c r="Q60" s="122"/>
      <c r="R60" s="134"/>
      <c r="S60" s="132"/>
      <c r="T60" s="59"/>
      <c r="U60" s="132"/>
      <c r="V60" s="108"/>
      <c r="W60" s="109"/>
      <c r="X60" s="122"/>
      <c r="Y60" s="132"/>
      <c r="Z60" s="122"/>
      <c r="AA60" s="132"/>
      <c r="AB60" s="122"/>
      <c r="AC60" s="134"/>
      <c r="AD60" s="134"/>
      <c r="AE60" s="132"/>
      <c r="AF60" s="59"/>
      <c r="AG60" s="132"/>
      <c r="AH60" s="108"/>
      <c r="AI60" s="115"/>
      <c r="AJ60" s="122"/>
      <c r="AK60" s="122"/>
      <c r="AL60" s="132"/>
      <c r="AM60" s="122"/>
      <c r="AN60" s="134"/>
      <c r="AO60" s="132"/>
      <c r="AP60" s="122"/>
      <c r="AQ60" s="134"/>
      <c r="AR60" s="132"/>
    </row>
    <row r="61" spans="2:46" s="126" customFormat="1" ht="15.75" customHeight="1">
      <c r="B61" s="59"/>
      <c r="C61" s="59"/>
      <c r="D61" s="115"/>
      <c r="E61" s="59"/>
      <c r="F61" s="59"/>
      <c r="G61" s="59"/>
      <c r="H61" s="59"/>
      <c r="I61" s="59"/>
      <c r="J61" s="118"/>
      <c r="K61" s="108"/>
      <c r="L61" s="115"/>
      <c r="M61" s="59"/>
      <c r="N61" s="59"/>
      <c r="O61" s="59"/>
      <c r="P61" s="59"/>
      <c r="Q61" s="59"/>
      <c r="R61" s="59"/>
      <c r="S61" s="59"/>
      <c r="T61" s="59"/>
      <c r="U61" s="59"/>
      <c r="V61" s="108"/>
      <c r="W61" s="109"/>
      <c r="X61" s="59"/>
      <c r="Y61" s="59"/>
      <c r="Z61" s="59"/>
      <c r="AA61" s="59"/>
      <c r="AB61" s="59"/>
      <c r="AC61" s="59"/>
      <c r="AD61" s="59"/>
      <c r="AE61" s="59"/>
      <c r="AF61" s="112"/>
      <c r="AG61" s="113"/>
      <c r="AH61" s="108"/>
      <c r="AI61" s="109"/>
      <c r="AJ61" s="59"/>
      <c r="AK61" s="59"/>
      <c r="AL61" s="59"/>
      <c r="AM61" s="59"/>
      <c r="AN61" s="59"/>
      <c r="AO61" s="59"/>
      <c r="AP61" s="59"/>
      <c r="AQ61" s="59"/>
      <c r="AR61" s="59"/>
      <c r="AS61" s="27"/>
      <c r="AT61" s="27"/>
    </row>
    <row r="62" spans="1:46" s="126" customFormat="1" ht="15.75" customHeight="1">
      <c r="A62" s="149"/>
      <c r="B62" s="59"/>
      <c r="C62" s="59"/>
      <c r="D62" s="115"/>
      <c r="E62" s="59"/>
      <c r="F62" s="59"/>
      <c r="G62" s="59"/>
      <c r="H62" s="59"/>
      <c r="I62" s="59"/>
      <c r="J62" s="118"/>
      <c r="K62" s="108"/>
      <c r="L62" s="115"/>
      <c r="M62" s="59"/>
      <c r="N62" s="59"/>
      <c r="O62" s="59"/>
      <c r="P62" s="59"/>
      <c r="Q62" s="59"/>
      <c r="R62" s="59"/>
      <c r="S62" s="59"/>
      <c r="T62" s="53"/>
      <c r="U62" s="127"/>
      <c r="V62" s="108"/>
      <c r="W62" s="109"/>
      <c r="X62" s="105"/>
      <c r="Y62" s="59"/>
      <c r="Z62" s="59"/>
      <c r="AA62" s="59"/>
      <c r="AB62" s="59"/>
      <c r="AC62" s="59"/>
      <c r="AD62" s="59"/>
      <c r="AE62" s="59"/>
      <c r="AF62" s="89"/>
      <c r="AG62" s="113"/>
      <c r="AH62" s="108"/>
      <c r="AI62" s="109"/>
      <c r="AJ62" s="59"/>
      <c r="AK62" s="105"/>
      <c r="AL62" s="59"/>
      <c r="AM62" s="105"/>
      <c r="AN62" s="110"/>
      <c r="AO62" s="59"/>
      <c r="AP62" s="59"/>
      <c r="AQ62" s="59"/>
      <c r="AR62" s="59"/>
      <c r="AS62" s="27"/>
      <c r="AT62" s="27"/>
    </row>
    <row r="63" spans="1:46" s="126" customFormat="1" ht="15.75" customHeight="1">
      <c r="A63" s="132"/>
      <c r="B63" s="59"/>
      <c r="C63" s="59"/>
      <c r="D63" s="115"/>
      <c r="E63" s="59"/>
      <c r="F63" s="59"/>
      <c r="G63" s="59"/>
      <c r="H63" s="59"/>
      <c r="I63" s="103"/>
      <c r="J63" s="107"/>
      <c r="K63" s="108"/>
      <c r="L63" s="109"/>
      <c r="M63" s="105"/>
      <c r="N63" s="59"/>
      <c r="O63" s="59"/>
      <c r="P63" s="59"/>
      <c r="Q63" s="59"/>
      <c r="R63" s="59"/>
      <c r="S63" s="59"/>
      <c r="T63" s="91"/>
      <c r="U63" s="127"/>
      <c r="V63" s="108"/>
      <c r="W63" s="109"/>
      <c r="X63" s="60"/>
      <c r="Y63" s="59"/>
      <c r="Z63" s="105"/>
      <c r="AA63" s="59"/>
      <c r="AB63" s="105"/>
      <c r="AC63" s="110"/>
      <c r="AD63" s="110"/>
      <c r="AE63" s="142"/>
      <c r="AF63" s="93"/>
      <c r="AG63" s="113"/>
      <c r="AH63" s="108"/>
      <c r="AI63" s="109"/>
      <c r="AJ63" s="59"/>
      <c r="AK63" s="105"/>
      <c r="AL63" s="59"/>
      <c r="AM63" s="105"/>
      <c r="AN63" s="110"/>
      <c r="AO63" s="59"/>
      <c r="AP63" s="59"/>
      <c r="AQ63" s="59"/>
      <c r="AR63" s="59"/>
      <c r="AS63" s="27"/>
      <c r="AT63" s="27"/>
    </row>
    <row r="64" spans="1:46" s="126" customFormat="1" ht="15.75" customHeight="1">
      <c r="A64" s="148"/>
      <c r="B64" s="103"/>
      <c r="C64" s="59"/>
      <c r="D64" s="104"/>
      <c r="E64" s="105"/>
      <c r="F64" s="59"/>
      <c r="G64" s="105"/>
      <c r="H64" s="59"/>
      <c r="I64" s="112"/>
      <c r="J64" s="107"/>
      <c r="K64" s="108"/>
      <c r="L64" s="109"/>
      <c r="M64" s="60"/>
      <c r="N64" s="59"/>
      <c r="O64" s="105"/>
      <c r="P64" s="59"/>
      <c r="Q64" s="105"/>
      <c r="R64" s="110"/>
      <c r="S64" s="59"/>
      <c r="T64" s="112"/>
      <c r="U64" s="127"/>
      <c r="V64" s="108"/>
      <c r="W64" s="109"/>
      <c r="X64" s="60"/>
      <c r="Y64" s="59"/>
      <c r="Z64" s="105"/>
      <c r="AA64" s="59"/>
      <c r="AB64" s="105"/>
      <c r="AC64" s="110"/>
      <c r="AD64" s="110"/>
      <c r="AE64" s="143"/>
      <c r="AF64" s="89"/>
      <c r="AG64" s="113"/>
      <c r="AH64" s="108"/>
      <c r="AI64" s="109"/>
      <c r="AJ64" s="59"/>
      <c r="AK64" s="105"/>
      <c r="AL64" s="59"/>
      <c r="AM64" s="105"/>
      <c r="AN64" s="110"/>
      <c r="AO64" s="59"/>
      <c r="AP64" s="105"/>
      <c r="AQ64" s="110"/>
      <c r="AR64" s="111"/>
      <c r="AS64" s="28"/>
      <c r="AT64" s="29"/>
    </row>
    <row r="65" spans="1:46" s="126" customFormat="1" ht="15.75" customHeight="1">
      <c r="A65" s="148"/>
      <c r="B65" s="40"/>
      <c r="C65" s="59"/>
      <c r="D65" s="104"/>
      <c r="E65" s="60"/>
      <c r="F65" s="59"/>
      <c r="G65" s="105"/>
      <c r="H65" s="59"/>
      <c r="I65" s="103"/>
      <c r="J65" s="107"/>
      <c r="K65" s="108"/>
      <c r="L65" s="109"/>
      <c r="M65" s="60"/>
      <c r="N65" s="59"/>
      <c r="O65" s="105"/>
      <c r="P65" s="59"/>
      <c r="Q65" s="105"/>
      <c r="R65" s="110"/>
      <c r="S65" s="59"/>
      <c r="T65" s="103"/>
      <c r="U65" s="127"/>
      <c r="V65" s="108"/>
      <c r="W65" s="109"/>
      <c r="X65" s="60"/>
      <c r="Y65" s="59"/>
      <c r="Z65" s="105"/>
      <c r="AA65" s="59"/>
      <c r="AB65" s="105"/>
      <c r="AC65" s="110"/>
      <c r="AD65" s="110"/>
      <c r="AE65" s="143"/>
      <c r="AF65" s="112"/>
      <c r="AG65" s="113"/>
      <c r="AH65" s="108"/>
      <c r="AI65" s="109"/>
      <c r="AJ65" s="59"/>
      <c r="AK65" s="105"/>
      <c r="AL65" s="59"/>
      <c r="AM65" s="105"/>
      <c r="AN65" s="110"/>
      <c r="AO65" s="59"/>
      <c r="AP65" s="105"/>
      <c r="AQ65" s="110"/>
      <c r="AR65" s="111"/>
      <c r="AS65" s="28"/>
      <c r="AT65" s="29"/>
    </row>
    <row r="66" spans="1:46" s="126" customFormat="1" ht="15.75" customHeight="1">
      <c r="A66" s="148"/>
      <c r="B66" s="40"/>
      <c r="C66" s="59"/>
      <c r="D66" s="104"/>
      <c r="E66" s="60"/>
      <c r="F66" s="108"/>
      <c r="G66" s="105"/>
      <c r="H66" s="59"/>
      <c r="I66" s="103"/>
      <c r="J66" s="107"/>
      <c r="K66" s="108"/>
      <c r="L66" s="109"/>
      <c r="M66" s="60"/>
      <c r="N66" s="59"/>
      <c r="O66" s="105"/>
      <c r="P66" s="59"/>
      <c r="Q66" s="105"/>
      <c r="R66" s="110"/>
      <c r="S66" s="59"/>
      <c r="T66" s="103"/>
      <c r="U66" s="127"/>
      <c r="V66" s="108"/>
      <c r="W66" s="109"/>
      <c r="X66" s="60"/>
      <c r="Y66" s="59"/>
      <c r="Z66" s="105"/>
      <c r="AA66" s="59"/>
      <c r="AB66" s="105"/>
      <c r="AC66" s="110"/>
      <c r="AD66" s="110"/>
      <c r="AE66" s="143"/>
      <c r="AF66" s="112"/>
      <c r="AG66" s="113"/>
      <c r="AH66" s="108"/>
      <c r="AI66" s="109"/>
      <c r="AJ66" s="59"/>
      <c r="AK66" s="105"/>
      <c r="AL66" s="59"/>
      <c r="AM66" s="105"/>
      <c r="AN66" s="110"/>
      <c r="AO66" s="59"/>
      <c r="AP66" s="105"/>
      <c r="AQ66" s="110"/>
      <c r="AR66" s="111"/>
      <c r="AS66" s="28"/>
      <c r="AT66" s="29"/>
    </row>
    <row r="67" spans="1:46" s="126" customFormat="1" ht="15.75" customHeight="1">
      <c r="A67" s="148"/>
      <c r="B67" s="40"/>
      <c r="C67" s="59"/>
      <c r="D67" s="104"/>
      <c r="E67" s="60"/>
      <c r="F67" s="59"/>
      <c r="G67" s="105"/>
      <c r="H67" s="59"/>
      <c r="I67" s="103"/>
      <c r="J67" s="107"/>
      <c r="K67" s="108"/>
      <c r="L67" s="109"/>
      <c r="M67" s="60"/>
      <c r="N67" s="59"/>
      <c r="O67" s="105"/>
      <c r="P67" s="59"/>
      <c r="Q67" s="105"/>
      <c r="R67" s="110"/>
      <c r="S67" s="59"/>
      <c r="T67" s="103"/>
      <c r="U67" s="127"/>
      <c r="V67" s="108"/>
      <c r="W67" s="109"/>
      <c r="X67" s="60"/>
      <c r="Y67" s="59"/>
      <c r="Z67" s="105"/>
      <c r="AA67" s="59"/>
      <c r="AB67" s="105"/>
      <c r="AC67" s="110"/>
      <c r="AD67" s="110"/>
      <c r="AE67" s="143"/>
      <c r="AF67" s="89"/>
      <c r="AG67" s="113"/>
      <c r="AH67" s="108"/>
      <c r="AI67" s="109"/>
      <c r="AJ67" s="59"/>
      <c r="AK67" s="105"/>
      <c r="AL67" s="59"/>
      <c r="AM67" s="105"/>
      <c r="AN67" s="110"/>
      <c r="AO67" s="59"/>
      <c r="AP67" s="105"/>
      <c r="AQ67" s="110"/>
      <c r="AR67" s="111"/>
      <c r="AS67" s="28"/>
      <c r="AT67" s="29"/>
    </row>
    <row r="68" spans="1:46" s="126" customFormat="1" ht="15.75" customHeight="1">
      <c r="A68" s="148"/>
      <c r="B68" s="40"/>
      <c r="C68" s="59"/>
      <c r="D68" s="104"/>
      <c r="E68" s="60"/>
      <c r="F68" s="59"/>
      <c r="G68" s="105"/>
      <c r="H68" s="59"/>
      <c r="I68" s="103"/>
      <c r="J68" s="107"/>
      <c r="K68" s="108"/>
      <c r="L68" s="109"/>
      <c r="M68" s="60"/>
      <c r="N68" s="59"/>
      <c r="O68" s="105"/>
      <c r="P68" s="59"/>
      <c r="Q68" s="105"/>
      <c r="R68" s="110"/>
      <c r="S68" s="59"/>
      <c r="T68" s="103"/>
      <c r="U68" s="127"/>
      <c r="V68" s="108"/>
      <c r="W68" s="109"/>
      <c r="X68" s="60"/>
      <c r="Y68" s="59"/>
      <c r="Z68" s="105"/>
      <c r="AA68" s="59"/>
      <c r="AB68" s="105"/>
      <c r="AC68" s="110"/>
      <c r="AD68" s="110"/>
      <c r="AE68" s="143"/>
      <c r="AF68" s="89"/>
      <c r="AG68" s="113"/>
      <c r="AH68" s="108"/>
      <c r="AI68" s="109"/>
      <c r="AJ68" s="59"/>
      <c r="AK68" s="105"/>
      <c r="AL68" s="59"/>
      <c r="AM68" s="105"/>
      <c r="AN68" s="110"/>
      <c r="AO68" s="59"/>
      <c r="AP68" s="105"/>
      <c r="AQ68" s="110"/>
      <c r="AR68" s="111"/>
      <c r="AS68" s="28"/>
      <c r="AT68" s="29"/>
    </row>
    <row r="69" spans="1:46" s="126" customFormat="1" ht="15.75" customHeight="1">
      <c r="A69" s="148"/>
      <c r="B69" s="40"/>
      <c r="C69" s="59"/>
      <c r="D69" s="104"/>
      <c r="E69" s="60"/>
      <c r="F69" s="59"/>
      <c r="G69" s="105"/>
      <c r="H69" s="59"/>
      <c r="I69" s="103"/>
      <c r="J69" s="107"/>
      <c r="K69" s="108"/>
      <c r="L69" s="109"/>
      <c r="M69" s="60"/>
      <c r="N69" s="59"/>
      <c r="O69" s="105"/>
      <c r="P69" s="59"/>
      <c r="Q69" s="105"/>
      <c r="R69" s="110"/>
      <c r="S69" s="59"/>
      <c r="T69" s="103"/>
      <c r="U69" s="127"/>
      <c r="V69" s="108"/>
      <c r="W69" s="109"/>
      <c r="X69" s="60"/>
      <c r="Y69" s="59"/>
      <c r="Z69" s="105"/>
      <c r="AA69" s="59"/>
      <c r="AB69" s="105"/>
      <c r="AC69" s="110"/>
      <c r="AD69" s="110"/>
      <c r="AE69" s="143"/>
      <c r="AF69" s="89"/>
      <c r="AG69" s="113"/>
      <c r="AH69" s="108"/>
      <c r="AI69" s="109"/>
      <c r="AJ69" s="59"/>
      <c r="AK69" s="105"/>
      <c r="AL69" s="59"/>
      <c r="AM69" s="105"/>
      <c r="AN69" s="110"/>
      <c r="AO69" s="59"/>
      <c r="AP69" s="105"/>
      <c r="AQ69" s="110"/>
      <c r="AR69" s="111"/>
      <c r="AS69" s="28"/>
      <c r="AT69" s="29"/>
    </row>
    <row r="70" spans="1:46" s="126" customFormat="1" ht="15.75" customHeight="1">
      <c r="A70" s="148"/>
      <c r="B70" s="40"/>
      <c r="C70" s="59"/>
      <c r="D70" s="104"/>
      <c r="E70" s="60"/>
      <c r="F70" s="59"/>
      <c r="G70" s="105"/>
      <c r="H70" s="59"/>
      <c r="I70" s="103"/>
      <c r="J70" s="107"/>
      <c r="K70" s="108"/>
      <c r="L70" s="109"/>
      <c r="M70" s="60"/>
      <c r="N70" s="59"/>
      <c r="O70" s="105"/>
      <c r="P70" s="59"/>
      <c r="Q70" s="105"/>
      <c r="R70" s="110"/>
      <c r="S70" s="59"/>
      <c r="T70" s="103"/>
      <c r="U70" s="127"/>
      <c r="V70" s="108"/>
      <c r="W70" s="109"/>
      <c r="X70" s="60"/>
      <c r="Y70" s="59"/>
      <c r="Z70" s="105"/>
      <c r="AA70" s="59"/>
      <c r="AB70" s="105"/>
      <c r="AC70" s="110"/>
      <c r="AD70" s="110"/>
      <c r="AE70" s="143"/>
      <c r="AF70" s="89"/>
      <c r="AG70" s="113"/>
      <c r="AH70" s="108"/>
      <c r="AI70" s="109"/>
      <c r="AJ70" s="59"/>
      <c r="AK70" s="105"/>
      <c r="AL70" s="59"/>
      <c r="AM70" s="105"/>
      <c r="AN70" s="110"/>
      <c r="AO70" s="59"/>
      <c r="AP70" s="105"/>
      <c r="AQ70" s="110"/>
      <c r="AR70" s="111"/>
      <c r="AS70" s="28"/>
      <c r="AT70" s="29"/>
    </row>
    <row r="71" spans="1:46" s="126" customFormat="1" ht="15.75" customHeight="1">
      <c r="A71" s="148"/>
      <c r="B71" s="40"/>
      <c r="C71" s="59"/>
      <c r="D71" s="104"/>
      <c r="E71" s="60"/>
      <c r="F71" s="59"/>
      <c r="G71" s="105"/>
      <c r="H71" s="59"/>
      <c r="I71" s="103"/>
      <c r="J71" s="107"/>
      <c r="K71" s="108"/>
      <c r="L71" s="109"/>
      <c r="M71" s="60"/>
      <c r="N71" s="59"/>
      <c r="O71" s="105"/>
      <c r="P71" s="59"/>
      <c r="Q71" s="105"/>
      <c r="R71" s="110"/>
      <c r="S71" s="59"/>
      <c r="T71" s="103"/>
      <c r="U71" s="127"/>
      <c r="V71" s="108"/>
      <c r="W71" s="109"/>
      <c r="X71" s="60"/>
      <c r="Y71" s="59"/>
      <c r="Z71" s="105"/>
      <c r="AA71" s="59"/>
      <c r="AB71" s="105"/>
      <c r="AC71" s="110"/>
      <c r="AD71" s="110"/>
      <c r="AE71" s="143"/>
      <c r="AF71" s="89"/>
      <c r="AG71" s="113"/>
      <c r="AH71" s="108"/>
      <c r="AI71" s="109"/>
      <c r="AJ71" s="59"/>
      <c r="AK71" s="105"/>
      <c r="AL71" s="59"/>
      <c r="AM71" s="105"/>
      <c r="AN71" s="110"/>
      <c r="AO71" s="59"/>
      <c r="AP71" s="105"/>
      <c r="AQ71" s="110"/>
      <c r="AR71" s="111"/>
      <c r="AS71" s="28"/>
      <c r="AT71" s="29"/>
    </row>
    <row r="72" spans="1:46" s="126" customFormat="1" ht="15.75" customHeight="1">
      <c r="A72" s="148"/>
      <c r="B72" s="40"/>
      <c r="C72" s="59"/>
      <c r="D72" s="104"/>
      <c r="E72" s="60"/>
      <c r="F72" s="59"/>
      <c r="G72" s="105"/>
      <c r="H72" s="59"/>
      <c r="I72" s="103"/>
      <c r="J72" s="107"/>
      <c r="K72" s="108"/>
      <c r="L72" s="109"/>
      <c r="M72" s="60"/>
      <c r="N72" s="59"/>
      <c r="O72" s="105"/>
      <c r="P72" s="59"/>
      <c r="Q72" s="105"/>
      <c r="R72" s="110"/>
      <c r="S72" s="59"/>
      <c r="T72" s="103"/>
      <c r="U72" s="127"/>
      <c r="V72" s="108"/>
      <c r="W72" s="109"/>
      <c r="X72" s="60"/>
      <c r="Y72" s="59"/>
      <c r="Z72" s="105"/>
      <c r="AA72" s="59"/>
      <c r="AB72" s="105"/>
      <c r="AC72" s="110"/>
      <c r="AD72" s="110"/>
      <c r="AE72" s="143"/>
      <c r="AF72" s="89"/>
      <c r="AG72" s="113"/>
      <c r="AH72" s="108"/>
      <c r="AI72" s="109"/>
      <c r="AJ72" s="59"/>
      <c r="AK72" s="105"/>
      <c r="AL72" s="59"/>
      <c r="AM72" s="105"/>
      <c r="AN72" s="110"/>
      <c r="AO72" s="59"/>
      <c r="AP72" s="105"/>
      <c r="AQ72" s="110"/>
      <c r="AR72" s="111"/>
      <c r="AS72" s="28"/>
      <c r="AT72" s="29"/>
    </row>
    <row r="73" spans="1:46" s="126" customFormat="1" ht="15.75" customHeight="1">
      <c r="A73" s="148"/>
      <c r="B73" s="40"/>
      <c r="C73" s="59"/>
      <c r="D73" s="104"/>
      <c r="E73" s="60"/>
      <c r="F73" s="59"/>
      <c r="G73" s="105"/>
      <c r="H73" s="59"/>
      <c r="I73" s="103"/>
      <c r="J73" s="107"/>
      <c r="K73" s="108"/>
      <c r="L73" s="109"/>
      <c r="M73" s="60"/>
      <c r="N73" s="59"/>
      <c r="O73" s="105"/>
      <c r="P73" s="59"/>
      <c r="Q73" s="105"/>
      <c r="R73" s="110"/>
      <c r="S73" s="59"/>
      <c r="T73" s="103"/>
      <c r="U73" s="127"/>
      <c r="V73" s="108"/>
      <c r="W73" s="109"/>
      <c r="X73" s="60"/>
      <c r="Y73" s="59"/>
      <c r="Z73" s="105"/>
      <c r="AA73" s="59"/>
      <c r="AB73" s="105"/>
      <c r="AC73" s="110"/>
      <c r="AD73" s="110"/>
      <c r="AE73" s="143"/>
      <c r="AF73" s="89"/>
      <c r="AG73" s="113"/>
      <c r="AH73" s="108"/>
      <c r="AI73" s="109"/>
      <c r="AJ73" s="59"/>
      <c r="AK73" s="105"/>
      <c r="AL73" s="59"/>
      <c r="AM73" s="105"/>
      <c r="AN73" s="110"/>
      <c r="AO73" s="59"/>
      <c r="AP73" s="105"/>
      <c r="AQ73" s="110"/>
      <c r="AR73" s="111"/>
      <c r="AS73" s="28"/>
      <c r="AT73" s="29"/>
    </row>
    <row r="74" spans="1:46" s="126" customFormat="1" ht="15.75" customHeight="1">
      <c r="A74" s="148"/>
      <c r="B74" s="40"/>
      <c r="C74" s="59"/>
      <c r="D74" s="104"/>
      <c r="E74" s="60"/>
      <c r="F74" s="59"/>
      <c r="G74" s="105"/>
      <c r="H74" s="59"/>
      <c r="I74" s="103"/>
      <c r="J74" s="107"/>
      <c r="K74" s="108"/>
      <c r="L74" s="109"/>
      <c r="M74" s="60"/>
      <c r="N74" s="59"/>
      <c r="O74" s="105"/>
      <c r="P74" s="59"/>
      <c r="Q74" s="105"/>
      <c r="R74" s="110"/>
      <c r="S74" s="59"/>
      <c r="T74" s="103"/>
      <c r="U74" s="127"/>
      <c r="V74" s="108"/>
      <c r="W74" s="109"/>
      <c r="X74" s="60"/>
      <c r="Y74" s="59"/>
      <c r="Z74" s="105"/>
      <c r="AA74" s="59"/>
      <c r="AB74" s="105"/>
      <c r="AC74" s="110"/>
      <c r="AD74" s="110"/>
      <c r="AE74" s="143"/>
      <c r="AF74" s="89"/>
      <c r="AG74" s="113"/>
      <c r="AH74" s="108"/>
      <c r="AI74" s="109"/>
      <c r="AJ74" s="59"/>
      <c r="AK74" s="105"/>
      <c r="AL74" s="59"/>
      <c r="AM74" s="105"/>
      <c r="AN74" s="110"/>
      <c r="AO74" s="59"/>
      <c r="AP74" s="105"/>
      <c r="AQ74" s="110"/>
      <c r="AR74" s="111"/>
      <c r="AS74" s="28"/>
      <c r="AT74" s="29"/>
    </row>
    <row r="75" spans="1:46" s="126" customFormat="1" ht="15.75" customHeight="1">
      <c r="A75" s="148"/>
      <c r="B75" s="40"/>
      <c r="C75" s="59"/>
      <c r="D75" s="104"/>
      <c r="E75" s="60"/>
      <c r="F75" s="59"/>
      <c r="G75" s="105"/>
      <c r="H75" s="59"/>
      <c r="I75" s="103"/>
      <c r="J75" s="107"/>
      <c r="K75" s="108"/>
      <c r="L75" s="109"/>
      <c r="M75" s="60"/>
      <c r="N75" s="59"/>
      <c r="O75" s="105"/>
      <c r="P75" s="59"/>
      <c r="Q75" s="105"/>
      <c r="R75" s="110"/>
      <c r="S75" s="59"/>
      <c r="T75" s="103"/>
      <c r="U75" s="127"/>
      <c r="V75" s="108"/>
      <c r="W75" s="109"/>
      <c r="X75" s="60"/>
      <c r="Y75" s="59"/>
      <c r="Z75" s="105"/>
      <c r="AA75" s="59"/>
      <c r="AB75" s="105"/>
      <c r="AC75" s="110"/>
      <c r="AD75" s="110"/>
      <c r="AE75" s="143"/>
      <c r="AF75" s="89"/>
      <c r="AG75" s="113"/>
      <c r="AH75" s="108"/>
      <c r="AI75" s="109"/>
      <c r="AJ75" s="59"/>
      <c r="AK75" s="105"/>
      <c r="AL75" s="59"/>
      <c r="AM75" s="105"/>
      <c r="AN75" s="110"/>
      <c r="AO75" s="59"/>
      <c r="AP75" s="105"/>
      <c r="AQ75" s="110"/>
      <c r="AR75" s="111"/>
      <c r="AS75" s="28"/>
      <c r="AT75" s="29"/>
    </row>
    <row r="76" spans="1:46" s="126" customFormat="1" ht="15.75" customHeight="1">
      <c r="A76" s="148"/>
      <c r="B76" s="40"/>
      <c r="C76" s="59"/>
      <c r="D76" s="104"/>
      <c r="E76" s="60"/>
      <c r="F76" s="59"/>
      <c r="G76" s="105"/>
      <c r="H76" s="59"/>
      <c r="I76" s="103"/>
      <c r="J76" s="107"/>
      <c r="K76" s="108"/>
      <c r="L76" s="109"/>
      <c r="M76" s="60"/>
      <c r="N76" s="59"/>
      <c r="O76" s="105"/>
      <c r="P76" s="59"/>
      <c r="Q76" s="105"/>
      <c r="R76" s="110"/>
      <c r="S76" s="59"/>
      <c r="T76" s="103"/>
      <c r="U76" s="127"/>
      <c r="V76" s="108"/>
      <c r="W76" s="109"/>
      <c r="X76" s="60"/>
      <c r="Y76" s="59"/>
      <c r="Z76" s="105"/>
      <c r="AA76" s="59"/>
      <c r="AB76" s="105"/>
      <c r="AC76" s="110"/>
      <c r="AD76" s="110"/>
      <c r="AE76" s="143"/>
      <c r="AF76" s="89"/>
      <c r="AG76" s="113"/>
      <c r="AH76" s="108"/>
      <c r="AI76" s="109"/>
      <c r="AJ76" s="59"/>
      <c r="AK76" s="105"/>
      <c r="AL76" s="59"/>
      <c r="AM76" s="105"/>
      <c r="AN76" s="110"/>
      <c r="AO76" s="59"/>
      <c r="AP76" s="105"/>
      <c r="AQ76" s="110"/>
      <c r="AR76" s="111"/>
      <c r="AS76" s="28"/>
      <c r="AT76" s="29"/>
    </row>
    <row r="77" spans="1:46" s="126" customFormat="1" ht="15.75" customHeight="1">
      <c r="A77" s="148"/>
      <c r="B77" s="40"/>
      <c r="C77" s="59"/>
      <c r="D77" s="104"/>
      <c r="E77" s="60"/>
      <c r="F77" s="59"/>
      <c r="G77" s="105"/>
      <c r="H77" s="59"/>
      <c r="I77" s="103"/>
      <c r="J77" s="107"/>
      <c r="K77" s="108"/>
      <c r="L77" s="109"/>
      <c r="M77" s="60"/>
      <c r="N77" s="59"/>
      <c r="O77" s="105"/>
      <c r="P77" s="59"/>
      <c r="Q77" s="105"/>
      <c r="R77" s="110"/>
      <c r="S77" s="59"/>
      <c r="T77" s="103"/>
      <c r="U77" s="127"/>
      <c r="V77" s="108"/>
      <c r="W77" s="109"/>
      <c r="X77" s="60"/>
      <c r="Y77" s="59"/>
      <c r="Z77" s="105"/>
      <c r="AA77" s="59"/>
      <c r="AB77" s="105"/>
      <c r="AC77" s="110"/>
      <c r="AD77" s="110"/>
      <c r="AE77" s="143"/>
      <c r="AF77" s="89"/>
      <c r="AG77" s="113"/>
      <c r="AH77" s="108"/>
      <c r="AI77" s="109"/>
      <c r="AJ77" s="59"/>
      <c r="AK77" s="105"/>
      <c r="AL77" s="59"/>
      <c r="AM77" s="105"/>
      <c r="AN77" s="110"/>
      <c r="AO77" s="59"/>
      <c r="AP77" s="105"/>
      <c r="AQ77" s="110"/>
      <c r="AR77" s="111"/>
      <c r="AS77" s="28"/>
      <c r="AT77" s="29"/>
    </row>
    <row r="78" spans="1:46" s="126" customFormat="1" ht="15.75" customHeight="1">
      <c r="A78" s="148"/>
      <c r="B78" s="40"/>
      <c r="C78" s="59"/>
      <c r="D78" s="104"/>
      <c r="E78" s="60"/>
      <c r="F78" s="59"/>
      <c r="G78" s="105"/>
      <c r="H78" s="59"/>
      <c r="I78" s="103"/>
      <c r="J78" s="107"/>
      <c r="K78" s="108"/>
      <c r="L78" s="109"/>
      <c r="M78" s="60"/>
      <c r="N78" s="59"/>
      <c r="O78" s="105"/>
      <c r="P78" s="59"/>
      <c r="Q78" s="105"/>
      <c r="R78" s="110"/>
      <c r="S78" s="59"/>
      <c r="T78" s="112"/>
      <c r="U78" s="127"/>
      <c r="V78" s="108"/>
      <c r="W78" s="109"/>
      <c r="X78" s="60"/>
      <c r="Y78" s="59"/>
      <c r="Z78" s="105"/>
      <c r="AA78" s="59"/>
      <c r="AB78" s="105"/>
      <c r="AC78" s="110"/>
      <c r="AD78" s="110"/>
      <c r="AE78" s="143"/>
      <c r="AF78" s="89"/>
      <c r="AG78" s="113"/>
      <c r="AH78" s="108"/>
      <c r="AI78" s="109"/>
      <c r="AJ78" s="59"/>
      <c r="AK78" s="105"/>
      <c r="AL78" s="59"/>
      <c r="AM78" s="105"/>
      <c r="AN78" s="110"/>
      <c r="AO78" s="59"/>
      <c r="AP78" s="105"/>
      <c r="AQ78" s="110"/>
      <c r="AR78" s="111"/>
      <c r="AS78" s="28"/>
      <c r="AT78" s="29"/>
    </row>
    <row r="79" spans="1:46" s="126" customFormat="1" ht="15.75" customHeight="1">
      <c r="A79" s="148"/>
      <c r="B79" s="40"/>
      <c r="C79" s="59"/>
      <c r="D79" s="104"/>
      <c r="E79" s="60"/>
      <c r="F79" s="59"/>
      <c r="G79" s="105"/>
      <c r="H79" s="59"/>
      <c r="I79" s="103"/>
      <c r="J79" s="107"/>
      <c r="K79" s="108"/>
      <c r="L79" s="109"/>
      <c r="M79" s="60"/>
      <c r="N79" s="59"/>
      <c r="O79" s="105"/>
      <c r="P79" s="59"/>
      <c r="Q79" s="105"/>
      <c r="R79" s="110"/>
      <c r="S79" s="59"/>
      <c r="T79" s="103"/>
      <c r="U79" s="127"/>
      <c r="V79" s="108"/>
      <c r="W79" s="109"/>
      <c r="X79" s="60"/>
      <c r="Y79" s="59"/>
      <c r="Z79" s="105"/>
      <c r="AA79" s="59"/>
      <c r="AB79" s="105"/>
      <c r="AC79" s="110"/>
      <c r="AD79" s="110"/>
      <c r="AE79" s="143"/>
      <c r="AF79" s="89"/>
      <c r="AG79" s="113"/>
      <c r="AH79" s="108"/>
      <c r="AI79" s="109"/>
      <c r="AJ79" s="59"/>
      <c r="AK79" s="105"/>
      <c r="AL79" s="59"/>
      <c r="AM79" s="105"/>
      <c r="AN79" s="110"/>
      <c r="AO79" s="59"/>
      <c r="AP79" s="105"/>
      <c r="AQ79" s="110"/>
      <c r="AR79" s="111"/>
      <c r="AS79" s="28"/>
      <c r="AT79" s="29"/>
    </row>
    <row r="80" spans="1:46" s="126" customFormat="1" ht="15.75" customHeight="1">
      <c r="A80" s="148"/>
      <c r="B80" s="40"/>
      <c r="C80" s="59"/>
      <c r="D80" s="104"/>
      <c r="E80" s="60"/>
      <c r="F80" s="59"/>
      <c r="G80" s="105"/>
      <c r="H80" s="59"/>
      <c r="I80" s="103"/>
      <c r="J80" s="107"/>
      <c r="K80" s="108"/>
      <c r="L80" s="109"/>
      <c r="M80" s="60"/>
      <c r="N80" s="59"/>
      <c r="O80" s="105"/>
      <c r="P80" s="59"/>
      <c r="Q80" s="105"/>
      <c r="R80" s="110"/>
      <c r="S80" s="59"/>
      <c r="T80" s="103"/>
      <c r="U80" s="127"/>
      <c r="V80" s="108"/>
      <c r="W80" s="109"/>
      <c r="X80" s="60"/>
      <c r="Y80" s="59"/>
      <c r="Z80" s="105"/>
      <c r="AA80" s="59"/>
      <c r="AB80" s="105"/>
      <c r="AC80" s="110"/>
      <c r="AD80" s="110"/>
      <c r="AE80" s="143"/>
      <c r="AF80" s="89"/>
      <c r="AG80" s="113"/>
      <c r="AH80" s="108"/>
      <c r="AI80" s="109"/>
      <c r="AJ80" s="59"/>
      <c r="AK80" s="105"/>
      <c r="AL80" s="59"/>
      <c r="AM80" s="105"/>
      <c r="AN80" s="110"/>
      <c r="AO80" s="59"/>
      <c r="AP80" s="105"/>
      <c r="AQ80" s="110"/>
      <c r="AR80" s="111"/>
      <c r="AS80" s="28"/>
      <c r="AT80" s="29"/>
    </row>
    <row r="81" spans="1:46" s="126" customFormat="1" ht="15.75" customHeight="1">
      <c r="A81" s="148"/>
      <c r="B81" s="40"/>
      <c r="C81" s="59"/>
      <c r="D81" s="104"/>
      <c r="E81" s="60"/>
      <c r="F81" s="59"/>
      <c r="G81" s="105"/>
      <c r="H81" s="59"/>
      <c r="I81" s="103"/>
      <c r="J81" s="107"/>
      <c r="K81" s="108"/>
      <c r="L81" s="109"/>
      <c r="M81" s="60"/>
      <c r="N81" s="59"/>
      <c r="O81" s="105"/>
      <c r="P81" s="59"/>
      <c r="Q81" s="105"/>
      <c r="R81" s="110"/>
      <c r="S81" s="59"/>
      <c r="T81" s="103"/>
      <c r="U81" s="127"/>
      <c r="V81" s="108"/>
      <c r="W81" s="109"/>
      <c r="X81" s="60"/>
      <c r="Y81" s="59"/>
      <c r="Z81" s="105"/>
      <c r="AA81" s="59"/>
      <c r="AB81" s="105"/>
      <c r="AC81" s="110"/>
      <c r="AD81" s="110"/>
      <c r="AE81" s="143"/>
      <c r="AF81" s="89"/>
      <c r="AG81" s="113"/>
      <c r="AH81" s="108"/>
      <c r="AI81" s="109"/>
      <c r="AJ81" s="59"/>
      <c r="AK81" s="105"/>
      <c r="AL81" s="59"/>
      <c r="AM81" s="105"/>
      <c r="AN81" s="110"/>
      <c r="AO81" s="59"/>
      <c r="AP81" s="105"/>
      <c r="AQ81" s="110"/>
      <c r="AR81" s="111"/>
      <c r="AS81" s="28"/>
      <c r="AT81" s="29"/>
    </row>
    <row r="82" spans="1:46" s="126" customFormat="1" ht="15.75" customHeight="1">
      <c r="A82" s="148"/>
      <c r="B82" s="40"/>
      <c r="C82" s="59"/>
      <c r="D82" s="104"/>
      <c r="E82" s="60"/>
      <c r="F82" s="59"/>
      <c r="G82" s="105"/>
      <c r="H82" s="59"/>
      <c r="I82" s="103"/>
      <c r="J82" s="107"/>
      <c r="K82" s="108"/>
      <c r="L82" s="109"/>
      <c r="M82" s="60"/>
      <c r="N82" s="59"/>
      <c r="O82" s="105"/>
      <c r="P82" s="59"/>
      <c r="Q82" s="105"/>
      <c r="R82" s="110"/>
      <c r="S82" s="59"/>
      <c r="T82" s="112"/>
      <c r="U82" s="127"/>
      <c r="V82" s="108"/>
      <c r="W82" s="109"/>
      <c r="X82" s="60"/>
      <c r="Y82" s="59"/>
      <c r="Z82" s="105"/>
      <c r="AA82" s="59"/>
      <c r="AB82" s="105"/>
      <c r="AC82" s="110"/>
      <c r="AD82" s="110"/>
      <c r="AE82" s="143"/>
      <c r="AF82" s="89"/>
      <c r="AG82" s="113"/>
      <c r="AH82" s="108"/>
      <c r="AI82" s="109"/>
      <c r="AJ82" s="59"/>
      <c r="AK82" s="105"/>
      <c r="AL82" s="59"/>
      <c r="AM82" s="105"/>
      <c r="AN82" s="110"/>
      <c r="AO82" s="59"/>
      <c r="AP82" s="105"/>
      <c r="AQ82" s="110"/>
      <c r="AR82" s="111"/>
      <c r="AS82" s="28"/>
      <c r="AT82" s="29"/>
    </row>
    <row r="83" spans="1:46" s="126" customFormat="1" ht="15.75" customHeight="1">
      <c r="A83" s="121"/>
      <c r="B83" s="59"/>
      <c r="C83" s="59"/>
      <c r="D83" s="115"/>
      <c r="E83" s="116"/>
      <c r="F83" s="59"/>
      <c r="G83" s="117"/>
      <c r="H83" s="59"/>
      <c r="I83" s="59"/>
      <c r="J83" s="118"/>
      <c r="K83" s="108"/>
      <c r="L83" s="115"/>
      <c r="M83" s="116"/>
      <c r="N83" s="59"/>
      <c r="O83" s="117"/>
      <c r="P83" s="59"/>
      <c r="Q83" s="59"/>
      <c r="R83" s="59"/>
      <c r="S83" s="59"/>
      <c r="T83" s="59"/>
      <c r="U83" s="59"/>
      <c r="V83" s="108"/>
      <c r="W83" s="109"/>
      <c r="X83" s="59"/>
      <c r="Y83" s="59"/>
      <c r="Z83" s="117"/>
      <c r="AA83" s="59"/>
      <c r="AB83" s="59"/>
      <c r="AC83" s="59"/>
      <c r="AD83" s="59"/>
      <c r="AE83" s="59"/>
      <c r="AF83" s="59"/>
      <c r="AG83" s="59"/>
      <c r="AH83" s="108"/>
      <c r="AI83" s="115"/>
      <c r="AJ83" s="59"/>
      <c r="AK83" s="117"/>
      <c r="AL83" s="59"/>
      <c r="AM83" s="59"/>
      <c r="AN83" s="59"/>
      <c r="AO83" s="59"/>
      <c r="AP83" s="59"/>
      <c r="AQ83" s="59"/>
      <c r="AR83" s="59"/>
      <c r="AS83" s="27"/>
      <c r="AT83" s="120"/>
    </row>
    <row r="84" spans="1:46" s="126" customFormat="1" ht="15.75" customHeight="1">
      <c r="A84" s="121"/>
      <c r="B84" s="59"/>
      <c r="C84" s="59"/>
      <c r="D84" s="115"/>
      <c r="E84" s="116"/>
      <c r="F84" s="59"/>
      <c r="G84" s="122"/>
      <c r="H84" s="59"/>
      <c r="I84" s="59"/>
      <c r="J84" s="118"/>
      <c r="K84" s="108"/>
      <c r="L84" s="115"/>
      <c r="M84" s="116"/>
      <c r="N84" s="59"/>
      <c r="O84" s="122"/>
      <c r="P84" s="59"/>
      <c r="Q84" s="59"/>
      <c r="R84" s="59"/>
      <c r="S84" s="59"/>
      <c r="T84" s="59"/>
      <c r="U84" s="59"/>
      <c r="V84" s="108"/>
      <c r="W84" s="109"/>
      <c r="X84" s="59"/>
      <c r="Y84" s="59"/>
      <c r="Z84" s="122"/>
      <c r="AA84" s="59"/>
      <c r="AB84" s="59"/>
      <c r="AC84" s="59"/>
      <c r="AD84" s="59"/>
      <c r="AE84" s="59"/>
      <c r="AF84" s="59"/>
      <c r="AG84" s="59"/>
      <c r="AH84" s="108"/>
      <c r="AI84" s="115"/>
      <c r="AJ84" s="59"/>
      <c r="AK84" s="122"/>
      <c r="AL84" s="59"/>
      <c r="AM84" s="59"/>
      <c r="AN84" s="59"/>
      <c r="AO84" s="59"/>
      <c r="AP84" s="59"/>
      <c r="AQ84" s="59"/>
      <c r="AR84" s="59"/>
      <c r="AS84" s="27"/>
      <c r="AT84" s="123"/>
    </row>
    <row r="85" spans="1:46" s="126" customFormat="1" ht="15.75" customHeight="1">
      <c r="A85" s="149"/>
      <c r="B85" s="59"/>
      <c r="C85" s="59"/>
      <c r="D85" s="115"/>
      <c r="E85" s="59"/>
      <c r="F85" s="59"/>
      <c r="G85" s="59"/>
      <c r="H85" s="59"/>
      <c r="I85" s="59"/>
      <c r="J85" s="118"/>
      <c r="K85" s="108"/>
      <c r="L85" s="115"/>
      <c r="M85" s="59"/>
      <c r="N85" s="59"/>
      <c r="O85" s="59"/>
      <c r="P85" s="59"/>
      <c r="Q85" s="59"/>
      <c r="R85" s="59"/>
      <c r="S85" s="59"/>
      <c r="T85" s="53"/>
      <c r="U85" s="127"/>
      <c r="V85" s="108"/>
      <c r="W85" s="109"/>
      <c r="X85" s="105"/>
      <c r="Y85" s="59"/>
      <c r="Z85" s="59"/>
      <c r="AA85" s="59"/>
      <c r="AB85" s="59"/>
      <c r="AC85" s="59"/>
      <c r="AD85" s="59"/>
      <c r="AE85" s="59"/>
      <c r="AF85" s="89"/>
      <c r="AG85" s="113"/>
      <c r="AH85" s="108"/>
      <c r="AI85" s="109"/>
      <c r="AJ85" s="59"/>
      <c r="AK85" s="105"/>
      <c r="AL85" s="59"/>
      <c r="AM85" s="105"/>
      <c r="AN85" s="110"/>
      <c r="AO85" s="59"/>
      <c r="AP85" s="59"/>
      <c r="AQ85" s="59"/>
      <c r="AR85" s="59"/>
      <c r="AS85" s="27"/>
      <c r="AT85" s="27"/>
    </row>
    <row r="86" spans="1:46" s="126" customFormat="1" ht="15.75" customHeight="1">
      <c r="A86" s="132"/>
      <c r="B86" s="59"/>
      <c r="C86" s="59"/>
      <c r="D86" s="115"/>
      <c r="E86" s="59"/>
      <c r="F86" s="59"/>
      <c r="G86" s="59"/>
      <c r="H86" s="59"/>
      <c r="I86" s="103"/>
      <c r="J86" s="107"/>
      <c r="K86" s="108"/>
      <c r="L86" s="109"/>
      <c r="M86" s="105"/>
      <c r="N86" s="59"/>
      <c r="O86" s="59"/>
      <c r="P86" s="59"/>
      <c r="Q86" s="59"/>
      <c r="R86" s="59"/>
      <c r="S86" s="59"/>
      <c r="T86" s="91"/>
      <c r="U86" s="127"/>
      <c r="V86" s="108"/>
      <c r="W86" s="109"/>
      <c r="X86" s="60"/>
      <c r="Y86" s="59"/>
      <c r="Z86" s="105"/>
      <c r="AA86" s="59"/>
      <c r="AB86" s="105"/>
      <c r="AC86" s="110"/>
      <c r="AD86" s="110"/>
      <c r="AE86" s="142"/>
      <c r="AF86" s="93"/>
      <c r="AG86" s="113"/>
      <c r="AH86" s="108"/>
      <c r="AI86" s="109"/>
      <c r="AJ86" s="59"/>
      <c r="AK86" s="105"/>
      <c r="AL86" s="59"/>
      <c r="AM86" s="105"/>
      <c r="AN86" s="110"/>
      <c r="AO86" s="59"/>
      <c r="AP86" s="59"/>
      <c r="AQ86" s="59"/>
      <c r="AR86" s="59"/>
      <c r="AS86" s="27"/>
      <c r="AT86" s="27"/>
    </row>
    <row r="87" spans="1:46" s="126" customFormat="1" ht="15.75" customHeight="1">
      <c r="A87" s="148"/>
      <c r="B87" s="103"/>
      <c r="C87" s="59"/>
      <c r="D87" s="104"/>
      <c r="E87" s="105"/>
      <c r="F87" s="59"/>
      <c r="G87" s="105"/>
      <c r="H87" s="59"/>
      <c r="I87" s="112"/>
      <c r="J87" s="107"/>
      <c r="K87" s="108"/>
      <c r="L87" s="109"/>
      <c r="M87" s="60"/>
      <c r="N87" s="59"/>
      <c r="O87" s="105"/>
      <c r="P87" s="59"/>
      <c r="Q87" s="105"/>
      <c r="R87" s="110"/>
      <c r="S87" s="59"/>
      <c r="T87" s="112"/>
      <c r="U87" s="127"/>
      <c r="V87" s="108"/>
      <c r="W87" s="109"/>
      <c r="X87" s="60"/>
      <c r="Y87" s="59"/>
      <c r="Z87" s="105"/>
      <c r="AA87" s="59"/>
      <c r="AB87" s="105"/>
      <c r="AC87" s="110"/>
      <c r="AD87" s="110"/>
      <c r="AE87" s="143"/>
      <c r="AF87" s="89"/>
      <c r="AG87" s="113"/>
      <c r="AH87" s="108"/>
      <c r="AI87" s="109"/>
      <c r="AJ87" s="59"/>
      <c r="AK87" s="105"/>
      <c r="AL87" s="59"/>
      <c r="AM87" s="105"/>
      <c r="AN87" s="110"/>
      <c r="AO87" s="59"/>
      <c r="AP87" s="105"/>
      <c r="AQ87" s="110"/>
      <c r="AR87" s="111"/>
      <c r="AS87" s="28"/>
      <c r="AT87" s="29"/>
    </row>
    <row r="88" spans="1:46" s="126" customFormat="1" ht="15.75" customHeight="1">
      <c r="A88" s="148"/>
      <c r="B88" s="40"/>
      <c r="C88" s="59"/>
      <c r="D88" s="104"/>
      <c r="E88" s="60"/>
      <c r="F88" s="59"/>
      <c r="G88" s="105"/>
      <c r="H88" s="59"/>
      <c r="I88" s="103"/>
      <c r="J88" s="107"/>
      <c r="K88" s="108"/>
      <c r="L88" s="109"/>
      <c r="M88" s="60"/>
      <c r="N88" s="59"/>
      <c r="O88" s="105"/>
      <c r="P88" s="59"/>
      <c r="Q88" s="105"/>
      <c r="R88" s="110"/>
      <c r="S88" s="59"/>
      <c r="T88" s="103"/>
      <c r="U88" s="127"/>
      <c r="V88" s="108"/>
      <c r="W88" s="109"/>
      <c r="X88" s="60"/>
      <c r="Y88" s="59"/>
      <c r="Z88" s="105"/>
      <c r="AA88" s="59"/>
      <c r="AB88" s="105"/>
      <c r="AC88" s="110"/>
      <c r="AD88" s="110"/>
      <c r="AE88" s="143"/>
      <c r="AF88" s="112"/>
      <c r="AG88" s="113"/>
      <c r="AH88" s="108"/>
      <c r="AI88" s="109"/>
      <c r="AJ88" s="59"/>
      <c r="AK88" s="105"/>
      <c r="AL88" s="59"/>
      <c r="AM88" s="105"/>
      <c r="AN88" s="110"/>
      <c r="AO88" s="59"/>
      <c r="AP88" s="105"/>
      <c r="AQ88" s="110"/>
      <c r="AR88" s="111"/>
      <c r="AS88" s="28"/>
      <c r="AT88" s="29"/>
    </row>
    <row r="89" spans="1:46" s="126" customFormat="1" ht="15.75" customHeight="1">
      <c r="A89" s="148"/>
      <c r="B89" s="40"/>
      <c r="C89" s="59"/>
      <c r="D89" s="104"/>
      <c r="E89" s="60"/>
      <c r="F89" s="108"/>
      <c r="G89" s="105"/>
      <c r="H89" s="59"/>
      <c r="I89" s="103"/>
      <c r="J89" s="107"/>
      <c r="K89" s="108"/>
      <c r="L89" s="109"/>
      <c r="M89" s="60"/>
      <c r="N89" s="59"/>
      <c r="O89" s="105"/>
      <c r="P89" s="59"/>
      <c r="Q89" s="105"/>
      <c r="R89" s="110"/>
      <c r="S89" s="59"/>
      <c r="T89" s="103"/>
      <c r="U89" s="127"/>
      <c r="V89" s="108"/>
      <c r="W89" s="109"/>
      <c r="X89" s="60"/>
      <c r="Y89" s="59"/>
      <c r="Z89" s="105"/>
      <c r="AA89" s="59"/>
      <c r="AB89" s="105"/>
      <c r="AC89" s="110"/>
      <c r="AD89" s="110"/>
      <c r="AE89" s="143"/>
      <c r="AF89" s="112"/>
      <c r="AG89" s="113"/>
      <c r="AH89" s="108"/>
      <c r="AI89" s="109"/>
      <c r="AJ89" s="59"/>
      <c r="AK89" s="105"/>
      <c r="AL89" s="59"/>
      <c r="AM89" s="105"/>
      <c r="AN89" s="110"/>
      <c r="AO89" s="59"/>
      <c r="AP89" s="105"/>
      <c r="AQ89" s="110"/>
      <c r="AR89" s="111"/>
      <c r="AS89" s="28"/>
      <c r="AT89" s="29"/>
    </row>
    <row r="90" spans="1:46" s="126" customFormat="1" ht="15.75" customHeight="1">
      <c r="A90" s="148"/>
      <c r="B90" s="40"/>
      <c r="C90" s="59"/>
      <c r="D90" s="104"/>
      <c r="E90" s="60"/>
      <c r="F90" s="59"/>
      <c r="G90" s="105"/>
      <c r="H90" s="59"/>
      <c r="I90" s="103"/>
      <c r="J90" s="107"/>
      <c r="K90" s="108"/>
      <c r="L90" s="109"/>
      <c r="M90" s="60"/>
      <c r="N90" s="59"/>
      <c r="O90" s="105"/>
      <c r="P90" s="59"/>
      <c r="Q90" s="105"/>
      <c r="R90" s="110"/>
      <c r="S90" s="59"/>
      <c r="T90" s="103"/>
      <c r="U90" s="127"/>
      <c r="V90" s="108"/>
      <c r="W90" s="109"/>
      <c r="X90" s="60"/>
      <c r="Y90" s="59"/>
      <c r="Z90" s="105"/>
      <c r="AA90" s="59"/>
      <c r="AB90" s="105"/>
      <c r="AC90" s="110"/>
      <c r="AD90" s="110"/>
      <c r="AE90" s="143"/>
      <c r="AF90" s="89"/>
      <c r="AG90" s="113"/>
      <c r="AH90" s="108"/>
      <c r="AI90" s="109"/>
      <c r="AJ90" s="59"/>
      <c r="AK90" s="105"/>
      <c r="AL90" s="59"/>
      <c r="AM90" s="105"/>
      <c r="AN90" s="110"/>
      <c r="AO90" s="59"/>
      <c r="AP90" s="105"/>
      <c r="AQ90" s="110"/>
      <c r="AR90" s="111"/>
      <c r="AS90" s="28"/>
      <c r="AT90" s="29"/>
    </row>
    <row r="91" spans="1:46" s="126" customFormat="1" ht="15.75" customHeight="1">
      <c r="A91" s="148"/>
      <c r="B91" s="40"/>
      <c r="C91" s="59"/>
      <c r="D91" s="104"/>
      <c r="E91" s="60"/>
      <c r="F91" s="59"/>
      <c r="G91" s="105"/>
      <c r="H91" s="59"/>
      <c r="I91" s="103"/>
      <c r="J91" s="107"/>
      <c r="K91" s="108"/>
      <c r="L91" s="109"/>
      <c r="M91" s="60"/>
      <c r="N91" s="59"/>
      <c r="O91" s="105"/>
      <c r="P91" s="59"/>
      <c r="Q91" s="105"/>
      <c r="R91" s="110"/>
      <c r="S91" s="59"/>
      <c r="T91" s="103"/>
      <c r="U91" s="127"/>
      <c r="V91" s="108"/>
      <c r="W91" s="109"/>
      <c r="X91" s="60"/>
      <c r="Y91" s="59"/>
      <c r="Z91" s="105"/>
      <c r="AA91" s="59"/>
      <c r="AB91" s="105"/>
      <c r="AC91" s="110"/>
      <c r="AD91" s="110"/>
      <c r="AE91" s="143"/>
      <c r="AF91" s="89"/>
      <c r="AG91" s="113"/>
      <c r="AH91" s="108"/>
      <c r="AI91" s="109"/>
      <c r="AJ91" s="59"/>
      <c r="AK91" s="105"/>
      <c r="AL91" s="59"/>
      <c r="AM91" s="105"/>
      <c r="AN91" s="110"/>
      <c r="AO91" s="59"/>
      <c r="AP91" s="105"/>
      <c r="AQ91" s="110"/>
      <c r="AR91" s="111"/>
      <c r="AS91" s="28"/>
      <c r="AT91" s="29"/>
    </row>
    <row r="92" spans="1:46" s="126" customFormat="1" ht="15.75" customHeight="1">
      <c r="A92" s="148"/>
      <c r="B92" s="40"/>
      <c r="C92" s="59"/>
      <c r="D92" s="104"/>
      <c r="E92" s="60"/>
      <c r="F92" s="59"/>
      <c r="G92" s="105"/>
      <c r="H92" s="59"/>
      <c r="I92" s="103"/>
      <c r="J92" s="107"/>
      <c r="K92" s="108"/>
      <c r="L92" s="109"/>
      <c r="M92" s="60"/>
      <c r="N92" s="59"/>
      <c r="O92" s="105"/>
      <c r="P92" s="59"/>
      <c r="Q92" s="105"/>
      <c r="R92" s="110"/>
      <c r="S92" s="59"/>
      <c r="T92" s="103"/>
      <c r="U92" s="127"/>
      <c r="V92" s="108"/>
      <c r="W92" s="109"/>
      <c r="X92" s="60"/>
      <c r="Y92" s="59"/>
      <c r="Z92" s="105"/>
      <c r="AA92" s="59"/>
      <c r="AB92" s="105"/>
      <c r="AC92" s="110"/>
      <c r="AD92" s="110"/>
      <c r="AE92" s="143"/>
      <c r="AF92" s="89"/>
      <c r="AG92" s="113"/>
      <c r="AH92" s="108"/>
      <c r="AI92" s="109"/>
      <c r="AJ92" s="59"/>
      <c r="AK92" s="105"/>
      <c r="AL92" s="59"/>
      <c r="AM92" s="105"/>
      <c r="AN92" s="110"/>
      <c r="AO92" s="59"/>
      <c r="AP92" s="105"/>
      <c r="AQ92" s="110"/>
      <c r="AR92" s="111"/>
      <c r="AS92" s="28"/>
      <c r="AT92" s="29"/>
    </row>
    <row r="93" spans="1:46" s="126" customFormat="1" ht="15.75" customHeight="1">
      <c r="A93" s="148"/>
      <c r="B93" s="40"/>
      <c r="C93" s="59"/>
      <c r="D93" s="104"/>
      <c r="E93" s="60"/>
      <c r="F93" s="59"/>
      <c r="G93" s="105"/>
      <c r="H93" s="59"/>
      <c r="I93" s="103"/>
      <c r="J93" s="107"/>
      <c r="K93" s="108"/>
      <c r="L93" s="109"/>
      <c r="M93" s="60"/>
      <c r="N93" s="59"/>
      <c r="O93" s="105"/>
      <c r="P93" s="59"/>
      <c r="Q93" s="105"/>
      <c r="R93" s="110"/>
      <c r="S93" s="59"/>
      <c r="T93" s="103"/>
      <c r="U93" s="127"/>
      <c r="V93" s="108"/>
      <c r="W93" s="109"/>
      <c r="X93" s="60"/>
      <c r="Y93" s="59"/>
      <c r="Z93" s="105"/>
      <c r="AA93" s="59"/>
      <c r="AB93" s="105"/>
      <c r="AC93" s="110"/>
      <c r="AD93" s="110"/>
      <c r="AE93" s="143"/>
      <c r="AF93" s="89"/>
      <c r="AG93" s="113"/>
      <c r="AH93" s="108"/>
      <c r="AI93" s="109"/>
      <c r="AJ93" s="59"/>
      <c r="AK93" s="105"/>
      <c r="AL93" s="59"/>
      <c r="AM93" s="105"/>
      <c r="AN93" s="110"/>
      <c r="AO93" s="59"/>
      <c r="AP93" s="105"/>
      <c r="AQ93" s="110"/>
      <c r="AR93" s="111"/>
      <c r="AS93" s="28"/>
      <c r="AT93" s="29"/>
    </row>
    <row r="94" spans="1:46" s="126" customFormat="1" ht="15.75" customHeight="1">
      <c r="A94" s="148"/>
      <c r="B94" s="40"/>
      <c r="C94" s="59"/>
      <c r="D94" s="104"/>
      <c r="E94" s="60"/>
      <c r="F94" s="59"/>
      <c r="G94" s="105"/>
      <c r="H94" s="59"/>
      <c r="I94" s="103"/>
      <c r="J94" s="107"/>
      <c r="K94" s="108"/>
      <c r="L94" s="109"/>
      <c r="M94" s="60"/>
      <c r="N94" s="59"/>
      <c r="O94" s="105"/>
      <c r="P94" s="59"/>
      <c r="Q94" s="105"/>
      <c r="R94" s="110"/>
      <c r="S94" s="59"/>
      <c r="T94" s="103"/>
      <c r="U94" s="127"/>
      <c r="V94" s="108"/>
      <c r="W94" s="109"/>
      <c r="X94" s="60"/>
      <c r="Y94" s="59"/>
      <c r="Z94" s="105"/>
      <c r="AA94" s="59"/>
      <c r="AB94" s="105"/>
      <c r="AC94" s="110"/>
      <c r="AD94" s="110"/>
      <c r="AE94" s="143"/>
      <c r="AF94" s="89"/>
      <c r="AG94" s="113"/>
      <c r="AH94" s="108"/>
      <c r="AI94" s="109"/>
      <c r="AJ94" s="59"/>
      <c r="AK94" s="105"/>
      <c r="AL94" s="59"/>
      <c r="AM94" s="105"/>
      <c r="AN94" s="110"/>
      <c r="AO94" s="59"/>
      <c r="AP94" s="105"/>
      <c r="AQ94" s="110"/>
      <c r="AR94" s="111"/>
      <c r="AS94" s="28"/>
      <c r="AT94" s="29"/>
    </row>
    <row r="95" spans="1:46" s="126" customFormat="1" ht="15.75" customHeight="1">
      <c r="A95" s="148"/>
      <c r="B95" s="40"/>
      <c r="C95" s="59"/>
      <c r="D95" s="104"/>
      <c r="E95" s="60"/>
      <c r="F95" s="59"/>
      <c r="G95" s="105"/>
      <c r="H95" s="59"/>
      <c r="I95" s="103"/>
      <c r="J95" s="107"/>
      <c r="K95" s="108"/>
      <c r="L95" s="109"/>
      <c r="M95" s="60"/>
      <c r="N95" s="59"/>
      <c r="O95" s="105"/>
      <c r="P95" s="59"/>
      <c r="Q95" s="105"/>
      <c r="R95" s="110"/>
      <c r="S95" s="59"/>
      <c r="T95" s="103"/>
      <c r="U95" s="127"/>
      <c r="V95" s="108"/>
      <c r="W95" s="109"/>
      <c r="X95" s="60"/>
      <c r="Y95" s="59"/>
      <c r="Z95" s="105"/>
      <c r="AA95" s="59"/>
      <c r="AB95" s="105"/>
      <c r="AC95" s="110"/>
      <c r="AD95" s="110"/>
      <c r="AE95" s="143"/>
      <c r="AF95" s="89"/>
      <c r="AG95" s="113"/>
      <c r="AH95" s="108"/>
      <c r="AI95" s="109"/>
      <c r="AJ95" s="59"/>
      <c r="AK95" s="105"/>
      <c r="AL95" s="59"/>
      <c r="AM95" s="105"/>
      <c r="AN95" s="110"/>
      <c r="AO95" s="59"/>
      <c r="AP95" s="105"/>
      <c r="AQ95" s="110"/>
      <c r="AR95" s="111"/>
      <c r="AS95" s="28"/>
      <c r="AT95" s="29"/>
    </row>
    <row r="96" spans="1:46" s="126" customFormat="1" ht="15.75" customHeight="1">
      <c r="A96" s="148"/>
      <c r="B96" s="40"/>
      <c r="C96" s="59"/>
      <c r="D96" s="104"/>
      <c r="E96" s="60"/>
      <c r="F96" s="59"/>
      <c r="G96" s="105"/>
      <c r="H96" s="59"/>
      <c r="I96" s="103"/>
      <c r="J96" s="107"/>
      <c r="K96" s="108"/>
      <c r="L96" s="109"/>
      <c r="M96" s="60"/>
      <c r="N96" s="59"/>
      <c r="O96" s="105"/>
      <c r="P96" s="59"/>
      <c r="Q96" s="105"/>
      <c r="R96" s="110"/>
      <c r="S96" s="59"/>
      <c r="T96" s="103"/>
      <c r="U96" s="127"/>
      <c r="V96" s="108"/>
      <c r="W96" s="109"/>
      <c r="X96" s="60"/>
      <c r="Y96" s="59"/>
      <c r="Z96" s="105"/>
      <c r="AA96" s="59"/>
      <c r="AB96" s="105"/>
      <c r="AC96" s="110"/>
      <c r="AD96" s="110"/>
      <c r="AE96" s="143"/>
      <c r="AF96" s="89"/>
      <c r="AG96" s="113"/>
      <c r="AH96" s="108"/>
      <c r="AI96" s="109"/>
      <c r="AJ96" s="59"/>
      <c r="AK96" s="105"/>
      <c r="AL96" s="59"/>
      <c r="AM96" s="105"/>
      <c r="AN96" s="110"/>
      <c r="AO96" s="59"/>
      <c r="AP96" s="105"/>
      <c r="AQ96" s="110"/>
      <c r="AR96" s="111"/>
      <c r="AS96" s="28"/>
      <c r="AT96" s="29"/>
    </row>
    <row r="97" spans="1:46" s="126" customFormat="1" ht="15.75" customHeight="1">
      <c r="A97" s="148"/>
      <c r="B97" s="40"/>
      <c r="C97" s="59"/>
      <c r="D97" s="104"/>
      <c r="E97" s="60"/>
      <c r="F97" s="59"/>
      <c r="G97" s="105"/>
      <c r="H97" s="59"/>
      <c r="I97" s="103"/>
      <c r="J97" s="107"/>
      <c r="K97" s="108"/>
      <c r="L97" s="109"/>
      <c r="M97" s="60"/>
      <c r="N97" s="59"/>
      <c r="O97" s="105"/>
      <c r="P97" s="59"/>
      <c r="Q97" s="105"/>
      <c r="R97" s="110"/>
      <c r="S97" s="59"/>
      <c r="T97" s="103"/>
      <c r="U97" s="127"/>
      <c r="V97" s="108"/>
      <c r="W97" s="109"/>
      <c r="X97" s="60"/>
      <c r="Y97" s="59"/>
      <c r="Z97" s="105"/>
      <c r="AA97" s="59"/>
      <c r="AB97" s="105"/>
      <c r="AC97" s="110"/>
      <c r="AD97" s="110"/>
      <c r="AE97" s="143"/>
      <c r="AF97" s="89"/>
      <c r="AG97" s="113"/>
      <c r="AH97" s="108"/>
      <c r="AI97" s="109"/>
      <c r="AJ97" s="59"/>
      <c r="AK97" s="105"/>
      <c r="AL97" s="59"/>
      <c r="AM97" s="105"/>
      <c r="AN97" s="110"/>
      <c r="AO97" s="59"/>
      <c r="AP97" s="105"/>
      <c r="AQ97" s="110"/>
      <c r="AR97" s="111"/>
      <c r="AS97" s="28"/>
      <c r="AT97" s="29"/>
    </row>
    <row r="98" spans="1:46" s="126" customFormat="1" ht="15.75" customHeight="1">
      <c r="A98" s="148"/>
      <c r="B98" s="40"/>
      <c r="C98" s="59"/>
      <c r="D98" s="104"/>
      <c r="E98" s="60"/>
      <c r="F98" s="59"/>
      <c r="G98" s="105"/>
      <c r="H98" s="59"/>
      <c r="I98" s="103"/>
      <c r="J98" s="107"/>
      <c r="K98" s="108"/>
      <c r="L98" s="109"/>
      <c r="M98" s="60"/>
      <c r="N98" s="59"/>
      <c r="O98" s="105"/>
      <c r="P98" s="59"/>
      <c r="Q98" s="105"/>
      <c r="R98" s="110"/>
      <c r="S98" s="59"/>
      <c r="T98" s="103"/>
      <c r="U98" s="127"/>
      <c r="V98" s="108"/>
      <c r="W98" s="109"/>
      <c r="X98" s="60"/>
      <c r="Y98" s="59"/>
      <c r="Z98" s="105"/>
      <c r="AA98" s="59"/>
      <c r="AB98" s="105"/>
      <c r="AC98" s="110"/>
      <c r="AD98" s="110"/>
      <c r="AE98" s="143"/>
      <c r="AF98" s="89"/>
      <c r="AG98" s="113"/>
      <c r="AH98" s="108"/>
      <c r="AI98" s="109"/>
      <c r="AJ98" s="59"/>
      <c r="AK98" s="105"/>
      <c r="AL98" s="59"/>
      <c r="AM98" s="105"/>
      <c r="AN98" s="110"/>
      <c r="AO98" s="59"/>
      <c r="AP98" s="105"/>
      <c r="AQ98" s="110"/>
      <c r="AR98" s="111"/>
      <c r="AS98" s="28"/>
      <c r="AT98" s="29"/>
    </row>
    <row r="99" spans="1:46" s="126" customFormat="1" ht="15.75" customHeight="1">
      <c r="A99" s="148"/>
      <c r="B99" s="40"/>
      <c r="C99" s="59"/>
      <c r="D99" s="104"/>
      <c r="E99" s="60"/>
      <c r="F99" s="59"/>
      <c r="G99" s="105"/>
      <c r="H99" s="59"/>
      <c r="I99" s="103"/>
      <c r="J99" s="107"/>
      <c r="K99" s="108"/>
      <c r="L99" s="109"/>
      <c r="M99" s="60"/>
      <c r="N99" s="59"/>
      <c r="O99" s="105"/>
      <c r="P99" s="59"/>
      <c r="Q99" s="105"/>
      <c r="R99" s="110"/>
      <c r="S99" s="59"/>
      <c r="T99" s="103"/>
      <c r="U99" s="127"/>
      <c r="V99" s="108"/>
      <c r="W99" s="109"/>
      <c r="X99" s="60"/>
      <c r="Y99" s="59"/>
      <c r="Z99" s="105"/>
      <c r="AA99" s="59"/>
      <c r="AB99" s="105"/>
      <c r="AC99" s="110"/>
      <c r="AD99" s="110"/>
      <c r="AE99" s="143"/>
      <c r="AF99" s="89"/>
      <c r="AG99" s="113"/>
      <c r="AH99" s="108"/>
      <c r="AI99" s="109"/>
      <c r="AJ99" s="59"/>
      <c r="AK99" s="105"/>
      <c r="AL99" s="59"/>
      <c r="AM99" s="105"/>
      <c r="AN99" s="110"/>
      <c r="AO99" s="59"/>
      <c r="AP99" s="105"/>
      <c r="AQ99" s="110"/>
      <c r="AR99" s="111"/>
      <c r="AS99" s="28"/>
      <c r="AT99" s="29"/>
    </row>
    <row r="100" spans="1:46" s="126" customFormat="1" ht="15.75" customHeight="1">
      <c r="A100" s="148"/>
      <c r="B100" s="40"/>
      <c r="C100" s="59"/>
      <c r="D100" s="104"/>
      <c r="E100" s="60"/>
      <c r="F100" s="59"/>
      <c r="G100" s="105"/>
      <c r="H100" s="59"/>
      <c r="I100" s="103"/>
      <c r="J100" s="107"/>
      <c r="K100" s="108"/>
      <c r="L100" s="109"/>
      <c r="M100" s="60"/>
      <c r="N100" s="59"/>
      <c r="O100" s="105"/>
      <c r="P100" s="59"/>
      <c r="Q100" s="105"/>
      <c r="R100" s="110"/>
      <c r="S100" s="59"/>
      <c r="T100" s="103"/>
      <c r="U100" s="127"/>
      <c r="V100" s="108"/>
      <c r="W100" s="109"/>
      <c r="X100" s="60"/>
      <c r="Y100" s="59"/>
      <c r="Z100" s="105"/>
      <c r="AA100" s="59"/>
      <c r="AB100" s="105"/>
      <c r="AC100" s="110"/>
      <c r="AD100" s="110"/>
      <c r="AE100" s="143"/>
      <c r="AF100" s="89"/>
      <c r="AG100" s="113"/>
      <c r="AH100" s="108"/>
      <c r="AI100" s="109"/>
      <c r="AJ100" s="59"/>
      <c r="AK100" s="105"/>
      <c r="AL100" s="59"/>
      <c r="AM100" s="105"/>
      <c r="AN100" s="110"/>
      <c r="AO100" s="59"/>
      <c r="AP100" s="105"/>
      <c r="AQ100" s="110"/>
      <c r="AR100" s="111"/>
      <c r="AS100" s="28"/>
      <c r="AT100" s="29"/>
    </row>
    <row r="101" spans="1:46" s="126" customFormat="1" ht="15.75" customHeight="1">
      <c r="A101" s="148"/>
      <c r="B101" s="40"/>
      <c r="C101" s="59"/>
      <c r="D101" s="104"/>
      <c r="E101" s="60"/>
      <c r="F101" s="59"/>
      <c r="G101" s="105"/>
      <c r="H101" s="59"/>
      <c r="I101" s="103"/>
      <c r="J101" s="107"/>
      <c r="K101" s="108"/>
      <c r="L101" s="109"/>
      <c r="M101" s="60"/>
      <c r="N101" s="59"/>
      <c r="O101" s="105"/>
      <c r="P101" s="59"/>
      <c r="Q101" s="105"/>
      <c r="R101" s="110"/>
      <c r="S101" s="59"/>
      <c r="T101" s="112"/>
      <c r="U101" s="127"/>
      <c r="V101" s="108"/>
      <c r="W101" s="109"/>
      <c r="X101" s="60"/>
      <c r="Y101" s="59"/>
      <c r="Z101" s="105"/>
      <c r="AA101" s="59"/>
      <c r="AB101" s="105"/>
      <c r="AC101" s="110"/>
      <c r="AD101" s="110"/>
      <c r="AE101" s="143"/>
      <c r="AF101" s="89"/>
      <c r="AG101" s="113"/>
      <c r="AH101" s="108"/>
      <c r="AI101" s="109"/>
      <c r="AJ101" s="59"/>
      <c r="AK101" s="105"/>
      <c r="AL101" s="59"/>
      <c r="AM101" s="105"/>
      <c r="AN101" s="110"/>
      <c r="AO101" s="59"/>
      <c r="AP101" s="105"/>
      <c r="AQ101" s="110"/>
      <c r="AR101" s="111"/>
      <c r="AS101" s="28"/>
      <c r="AT101" s="29"/>
    </row>
    <row r="102" spans="1:46" s="126" customFormat="1" ht="15.75" customHeight="1">
      <c r="A102" s="148"/>
      <c r="B102" s="40"/>
      <c r="C102" s="59"/>
      <c r="D102" s="104"/>
      <c r="E102" s="60"/>
      <c r="F102" s="59"/>
      <c r="G102" s="105"/>
      <c r="H102" s="59"/>
      <c r="I102" s="103"/>
      <c r="J102" s="107"/>
      <c r="K102" s="108"/>
      <c r="L102" s="109"/>
      <c r="M102" s="60"/>
      <c r="N102" s="59"/>
      <c r="O102" s="105"/>
      <c r="P102" s="59"/>
      <c r="Q102" s="105"/>
      <c r="R102" s="110"/>
      <c r="S102" s="59"/>
      <c r="T102" s="103"/>
      <c r="U102" s="127"/>
      <c r="V102" s="108"/>
      <c r="W102" s="109"/>
      <c r="X102" s="60"/>
      <c r="Y102" s="59"/>
      <c r="Z102" s="105"/>
      <c r="AA102" s="59"/>
      <c r="AB102" s="105"/>
      <c r="AC102" s="110"/>
      <c r="AD102" s="110"/>
      <c r="AE102" s="143"/>
      <c r="AF102" s="89"/>
      <c r="AG102" s="113"/>
      <c r="AH102" s="108"/>
      <c r="AI102" s="109"/>
      <c r="AJ102" s="59"/>
      <c r="AK102" s="105"/>
      <c r="AL102" s="59"/>
      <c r="AM102" s="105"/>
      <c r="AN102" s="110"/>
      <c r="AO102" s="59"/>
      <c r="AP102" s="105"/>
      <c r="AQ102" s="110"/>
      <c r="AR102" s="111"/>
      <c r="AS102" s="28"/>
      <c r="AT102" s="29"/>
    </row>
    <row r="103" spans="1:46" s="126" customFormat="1" ht="15.75" customHeight="1">
      <c r="A103" s="148"/>
      <c r="B103" s="40"/>
      <c r="C103" s="59"/>
      <c r="D103" s="104"/>
      <c r="E103" s="60"/>
      <c r="F103" s="59"/>
      <c r="G103" s="105"/>
      <c r="H103" s="59"/>
      <c r="I103" s="103"/>
      <c r="J103" s="107"/>
      <c r="K103" s="108"/>
      <c r="L103" s="109"/>
      <c r="M103" s="60"/>
      <c r="N103" s="59"/>
      <c r="O103" s="105"/>
      <c r="P103" s="59"/>
      <c r="Q103" s="105"/>
      <c r="R103" s="110"/>
      <c r="S103" s="59"/>
      <c r="T103" s="103"/>
      <c r="U103" s="127"/>
      <c r="V103" s="108"/>
      <c r="W103" s="109"/>
      <c r="X103" s="60"/>
      <c r="Y103" s="59"/>
      <c r="Z103" s="105"/>
      <c r="AA103" s="59"/>
      <c r="AB103" s="105"/>
      <c r="AC103" s="110"/>
      <c r="AD103" s="110"/>
      <c r="AE103" s="143"/>
      <c r="AF103" s="89"/>
      <c r="AG103" s="113"/>
      <c r="AH103" s="108"/>
      <c r="AI103" s="109"/>
      <c r="AJ103" s="59"/>
      <c r="AK103" s="105"/>
      <c r="AL103" s="59"/>
      <c r="AM103" s="105"/>
      <c r="AN103" s="110"/>
      <c r="AO103" s="59"/>
      <c r="AP103" s="105"/>
      <c r="AQ103" s="110"/>
      <c r="AR103" s="111"/>
      <c r="AS103" s="28"/>
      <c r="AT103" s="29"/>
    </row>
    <row r="104" spans="1:46" s="126" customFormat="1" ht="15.75" customHeight="1">
      <c r="A104" s="148"/>
      <c r="B104" s="40"/>
      <c r="C104" s="59"/>
      <c r="D104" s="104"/>
      <c r="E104" s="60"/>
      <c r="F104" s="59"/>
      <c r="G104" s="105"/>
      <c r="H104" s="59"/>
      <c r="I104" s="103"/>
      <c r="J104" s="107"/>
      <c r="K104" s="108"/>
      <c r="L104" s="109"/>
      <c r="M104" s="60"/>
      <c r="N104" s="59"/>
      <c r="O104" s="105"/>
      <c r="P104" s="59"/>
      <c r="Q104" s="105"/>
      <c r="R104" s="110"/>
      <c r="S104" s="59"/>
      <c r="T104" s="103"/>
      <c r="U104" s="127"/>
      <c r="V104" s="108"/>
      <c r="W104" s="109"/>
      <c r="X104" s="60"/>
      <c r="Y104" s="59"/>
      <c r="Z104" s="105"/>
      <c r="AA104" s="59"/>
      <c r="AB104" s="105"/>
      <c r="AC104" s="110"/>
      <c r="AD104" s="110"/>
      <c r="AE104" s="143"/>
      <c r="AF104" s="89"/>
      <c r="AG104" s="113"/>
      <c r="AH104" s="108"/>
      <c r="AI104" s="109"/>
      <c r="AJ104" s="59"/>
      <c r="AK104" s="105"/>
      <c r="AL104" s="59"/>
      <c r="AM104" s="105"/>
      <c r="AN104" s="110"/>
      <c r="AO104" s="59"/>
      <c r="AP104" s="105"/>
      <c r="AQ104" s="110"/>
      <c r="AR104" s="111"/>
      <c r="AS104" s="28"/>
      <c r="AT104" s="29"/>
    </row>
    <row r="105" spans="1:46" s="126" customFormat="1" ht="15.75" customHeight="1">
      <c r="A105" s="148"/>
      <c r="B105" s="40"/>
      <c r="C105" s="59"/>
      <c r="D105" s="104"/>
      <c r="E105" s="60"/>
      <c r="F105" s="59"/>
      <c r="G105" s="105"/>
      <c r="H105" s="59"/>
      <c r="I105" s="103"/>
      <c r="J105" s="107"/>
      <c r="K105" s="108"/>
      <c r="L105" s="109"/>
      <c r="M105" s="60"/>
      <c r="N105" s="59"/>
      <c r="O105" s="105"/>
      <c r="P105" s="59"/>
      <c r="Q105" s="105"/>
      <c r="R105" s="110"/>
      <c r="S105" s="59"/>
      <c r="T105" s="112"/>
      <c r="U105" s="127"/>
      <c r="V105" s="108"/>
      <c r="W105" s="109"/>
      <c r="X105" s="60"/>
      <c r="Y105" s="59"/>
      <c r="Z105" s="105"/>
      <c r="AA105" s="59"/>
      <c r="AB105" s="105"/>
      <c r="AC105" s="110"/>
      <c r="AD105" s="110"/>
      <c r="AE105" s="143"/>
      <c r="AF105" s="89"/>
      <c r="AG105" s="113"/>
      <c r="AH105" s="108"/>
      <c r="AI105" s="109"/>
      <c r="AJ105" s="59"/>
      <c r="AK105" s="105"/>
      <c r="AL105" s="59"/>
      <c r="AM105" s="105"/>
      <c r="AN105" s="110"/>
      <c r="AO105" s="59"/>
      <c r="AP105" s="105"/>
      <c r="AQ105" s="110"/>
      <c r="AR105" s="111"/>
      <c r="AS105" s="28"/>
      <c r="AT105" s="29"/>
    </row>
    <row r="106" spans="1:46" s="126" customFormat="1" ht="15.75" customHeight="1">
      <c r="A106" s="121"/>
      <c r="B106" s="59"/>
      <c r="C106" s="59"/>
      <c r="D106" s="115"/>
      <c r="E106" s="116"/>
      <c r="F106" s="59"/>
      <c r="G106" s="117"/>
      <c r="H106" s="59"/>
      <c r="I106" s="59"/>
      <c r="J106" s="118"/>
      <c r="K106" s="108"/>
      <c r="L106" s="115"/>
      <c r="M106" s="116"/>
      <c r="N106" s="59"/>
      <c r="O106" s="117"/>
      <c r="P106" s="59"/>
      <c r="Q106" s="59"/>
      <c r="R106" s="59"/>
      <c r="S106" s="59"/>
      <c r="T106" s="59"/>
      <c r="U106" s="59"/>
      <c r="V106" s="108"/>
      <c r="W106" s="109"/>
      <c r="X106" s="59"/>
      <c r="Y106" s="59"/>
      <c r="Z106" s="117"/>
      <c r="AA106" s="59"/>
      <c r="AB106" s="59"/>
      <c r="AC106" s="59"/>
      <c r="AD106" s="59"/>
      <c r="AE106" s="59"/>
      <c r="AF106" s="59"/>
      <c r="AG106" s="59"/>
      <c r="AH106" s="108"/>
      <c r="AI106" s="115"/>
      <c r="AJ106" s="59"/>
      <c r="AK106" s="117"/>
      <c r="AL106" s="59"/>
      <c r="AM106" s="59"/>
      <c r="AN106" s="59"/>
      <c r="AO106" s="59"/>
      <c r="AP106" s="59"/>
      <c r="AQ106" s="59"/>
      <c r="AR106" s="59"/>
      <c r="AS106" s="27"/>
      <c r="AT106" s="120"/>
    </row>
    <row r="107" spans="1:46" s="126" customFormat="1" ht="15.75" customHeight="1">
      <c r="A107" s="121"/>
      <c r="B107" s="59"/>
      <c r="C107" s="59"/>
      <c r="D107" s="115"/>
      <c r="E107" s="116"/>
      <c r="F107" s="59"/>
      <c r="G107" s="122"/>
      <c r="H107" s="59"/>
      <c r="I107" s="59"/>
      <c r="J107" s="118"/>
      <c r="K107" s="108"/>
      <c r="L107" s="115"/>
      <c r="M107" s="116"/>
      <c r="N107" s="59"/>
      <c r="O107" s="122"/>
      <c r="P107" s="59"/>
      <c r="Q107" s="59"/>
      <c r="R107" s="59"/>
      <c r="S107" s="59"/>
      <c r="T107" s="59"/>
      <c r="U107" s="59"/>
      <c r="V107" s="108"/>
      <c r="W107" s="109"/>
      <c r="X107" s="59"/>
      <c r="Y107" s="59"/>
      <c r="Z107" s="122"/>
      <c r="AA107" s="59"/>
      <c r="AB107" s="59"/>
      <c r="AC107" s="59"/>
      <c r="AD107" s="59"/>
      <c r="AE107" s="59"/>
      <c r="AF107" s="59"/>
      <c r="AG107" s="59"/>
      <c r="AH107" s="108"/>
      <c r="AI107" s="115"/>
      <c r="AJ107" s="59"/>
      <c r="AK107" s="122"/>
      <c r="AL107" s="59"/>
      <c r="AM107" s="59"/>
      <c r="AN107" s="59"/>
      <c r="AO107" s="59"/>
      <c r="AP107" s="59"/>
      <c r="AQ107" s="59"/>
      <c r="AR107" s="59"/>
      <c r="AS107" s="27"/>
      <c r="AT107" s="123"/>
    </row>
    <row r="108" spans="2:46" s="126" customFormat="1" ht="15.75" customHeight="1">
      <c r="B108" s="59"/>
      <c r="C108" s="59"/>
      <c r="D108" s="115"/>
      <c r="E108" s="59"/>
      <c r="F108" s="59"/>
      <c r="G108" s="59"/>
      <c r="H108" s="59"/>
      <c r="I108" s="59"/>
      <c r="J108" s="118"/>
      <c r="K108" s="108"/>
      <c r="L108" s="115"/>
      <c r="M108" s="59"/>
      <c r="N108" s="59"/>
      <c r="O108" s="59"/>
      <c r="P108" s="59"/>
      <c r="Q108" s="59"/>
      <c r="R108" s="59"/>
      <c r="S108" s="59"/>
      <c r="T108" s="59"/>
      <c r="U108" s="59"/>
      <c r="V108" s="108"/>
      <c r="W108" s="109"/>
      <c r="X108" s="59"/>
      <c r="Y108" s="59"/>
      <c r="Z108" s="59"/>
      <c r="AA108" s="59"/>
      <c r="AB108" s="59"/>
      <c r="AC108" s="59"/>
      <c r="AD108" s="59"/>
      <c r="AE108" s="59"/>
      <c r="AF108" s="112"/>
      <c r="AG108" s="113"/>
      <c r="AH108" s="108"/>
      <c r="AI108" s="109"/>
      <c r="AJ108" s="59"/>
      <c r="AK108" s="59"/>
      <c r="AL108" s="59"/>
      <c r="AM108" s="59"/>
      <c r="AN108" s="59"/>
      <c r="AO108" s="59"/>
      <c r="AP108" s="59"/>
      <c r="AQ108" s="59"/>
      <c r="AR108" s="59"/>
      <c r="AS108" s="27"/>
      <c r="AT108" s="27"/>
    </row>
    <row r="109" spans="1:46" s="126" customFormat="1" ht="15.75" customHeight="1">
      <c r="A109" s="149"/>
      <c r="B109" s="59"/>
      <c r="C109" s="59"/>
      <c r="D109" s="115"/>
      <c r="E109" s="59"/>
      <c r="F109" s="59"/>
      <c r="G109" s="59"/>
      <c r="H109" s="59"/>
      <c r="I109" s="59"/>
      <c r="J109" s="118"/>
      <c r="K109" s="108"/>
      <c r="L109" s="115"/>
      <c r="M109" s="59"/>
      <c r="N109" s="59"/>
      <c r="O109" s="59"/>
      <c r="P109" s="59"/>
      <c r="Q109" s="59"/>
      <c r="R109" s="59"/>
      <c r="S109" s="59"/>
      <c r="T109" s="53"/>
      <c r="U109" s="127"/>
      <c r="V109" s="108"/>
      <c r="W109" s="109"/>
      <c r="X109" s="105"/>
      <c r="Y109" s="59"/>
      <c r="Z109" s="59"/>
      <c r="AA109" s="59"/>
      <c r="AB109" s="59"/>
      <c r="AC109" s="59"/>
      <c r="AD109" s="59"/>
      <c r="AE109" s="59"/>
      <c r="AF109" s="89"/>
      <c r="AG109" s="113"/>
      <c r="AH109" s="108"/>
      <c r="AI109" s="109"/>
      <c r="AJ109" s="59"/>
      <c r="AK109" s="105"/>
      <c r="AL109" s="59"/>
      <c r="AM109" s="105"/>
      <c r="AN109" s="110"/>
      <c r="AO109" s="59"/>
      <c r="AP109" s="59"/>
      <c r="AQ109" s="59"/>
      <c r="AR109" s="59"/>
      <c r="AS109" s="27"/>
      <c r="AT109" s="27"/>
    </row>
    <row r="110" spans="1:46" s="126" customFormat="1" ht="15.75" customHeight="1">
      <c r="A110" s="132"/>
      <c r="B110" s="59"/>
      <c r="C110" s="59"/>
      <c r="D110" s="115"/>
      <c r="E110" s="59"/>
      <c r="F110" s="59"/>
      <c r="G110" s="59"/>
      <c r="H110" s="59"/>
      <c r="I110" s="103"/>
      <c r="J110" s="107"/>
      <c r="K110" s="108"/>
      <c r="L110" s="109"/>
      <c r="M110" s="105"/>
      <c r="N110" s="59"/>
      <c r="O110" s="59"/>
      <c r="P110" s="59"/>
      <c r="Q110" s="59"/>
      <c r="R110" s="59"/>
      <c r="S110" s="59"/>
      <c r="T110" s="91"/>
      <c r="U110" s="127"/>
      <c r="V110" s="108"/>
      <c r="W110" s="109"/>
      <c r="X110" s="60"/>
      <c r="Y110" s="59"/>
      <c r="Z110" s="105"/>
      <c r="AA110" s="59"/>
      <c r="AB110" s="105"/>
      <c r="AC110" s="110"/>
      <c r="AD110" s="110"/>
      <c r="AE110" s="142"/>
      <c r="AF110" s="93"/>
      <c r="AG110" s="113"/>
      <c r="AH110" s="108"/>
      <c r="AI110" s="109"/>
      <c r="AJ110" s="59"/>
      <c r="AK110" s="105"/>
      <c r="AL110" s="59"/>
      <c r="AM110" s="105"/>
      <c r="AN110" s="110"/>
      <c r="AO110" s="59"/>
      <c r="AP110" s="59"/>
      <c r="AQ110" s="59"/>
      <c r="AR110" s="59"/>
      <c r="AS110" s="27"/>
      <c r="AT110" s="27"/>
    </row>
    <row r="111" spans="1:46" s="126" customFormat="1" ht="15.75" customHeight="1">
      <c r="A111" s="148"/>
      <c r="B111" s="103"/>
      <c r="C111" s="59"/>
      <c r="D111" s="104"/>
      <c r="E111" s="105"/>
      <c r="F111" s="59"/>
      <c r="G111" s="105"/>
      <c r="H111" s="59"/>
      <c r="I111" s="112"/>
      <c r="J111" s="107"/>
      <c r="K111" s="108"/>
      <c r="L111" s="109"/>
      <c r="M111" s="60"/>
      <c r="N111" s="59"/>
      <c r="O111" s="105"/>
      <c r="P111" s="59"/>
      <c r="Q111" s="105"/>
      <c r="R111" s="110"/>
      <c r="S111" s="59"/>
      <c r="T111" s="112"/>
      <c r="U111" s="127"/>
      <c r="V111" s="108"/>
      <c r="W111" s="109"/>
      <c r="X111" s="60"/>
      <c r="Y111" s="59"/>
      <c r="Z111" s="105"/>
      <c r="AA111" s="59"/>
      <c r="AB111" s="105"/>
      <c r="AC111" s="110"/>
      <c r="AD111" s="110"/>
      <c r="AE111" s="143"/>
      <c r="AF111" s="89"/>
      <c r="AG111" s="113"/>
      <c r="AH111" s="108"/>
      <c r="AI111" s="109"/>
      <c r="AJ111" s="59"/>
      <c r="AK111" s="105"/>
      <c r="AL111" s="59"/>
      <c r="AM111" s="105"/>
      <c r="AN111" s="110"/>
      <c r="AO111" s="59"/>
      <c r="AP111" s="105"/>
      <c r="AQ111" s="110"/>
      <c r="AR111" s="111"/>
      <c r="AS111" s="28"/>
      <c r="AT111" s="29"/>
    </row>
    <row r="112" spans="1:46" s="126" customFormat="1" ht="15.75" customHeight="1">
      <c r="A112" s="148"/>
      <c r="B112" s="40"/>
      <c r="C112" s="59"/>
      <c r="D112" s="104"/>
      <c r="E112" s="60"/>
      <c r="F112" s="59"/>
      <c r="G112" s="105"/>
      <c r="H112" s="59"/>
      <c r="I112" s="103"/>
      <c r="J112" s="107"/>
      <c r="K112" s="108"/>
      <c r="L112" s="109"/>
      <c r="M112" s="60"/>
      <c r="N112" s="59"/>
      <c r="O112" s="105"/>
      <c r="P112" s="59"/>
      <c r="Q112" s="105"/>
      <c r="R112" s="110"/>
      <c r="S112" s="59"/>
      <c r="T112" s="103"/>
      <c r="U112" s="127"/>
      <c r="V112" s="108"/>
      <c r="W112" s="109"/>
      <c r="X112" s="60"/>
      <c r="Y112" s="59"/>
      <c r="Z112" s="105"/>
      <c r="AA112" s="59"/>
      <c r="AB112" s="105"/>
      <c r="AC112" s="110"/>
      <c r="AD112" s="110"/>
      <c r="AE112" s="143"/>
      <c r="AF112" s="112"/>
      <c r="AG112" s="113"/>
      <c r="AH112" s="108"/>
      <c r="AI112" s="109"/>
      <c r="AJ112" s="59"/>
      <c r="AK112" s="105"/>
      <c r="AL112" s="59"/>
      <c r="AM112" s="105"/>
      <c r="AN112" s="110"/>
      <c r="AO112" s="59"/>
      <c r="AP112" s="105"/>
      <c r="AQ112" s="110"/>
      <c r="AR112" s="111"/>
      <c r="AS112" s="28"/>
      <c r="AT112" s="29"/>
    </row>
    <row r="113" spans="1:46" s="126" customFormat="1" ht="15.75" customHeight="1">
      <c r="A113" s="148"/>
      <c r="B113" s="40"/>
      <c r="C113" s="59"/>
      <c r="D113" s="104"/>
      <c r="E113" s="60"/>
      <c r="F113" s="108"/>
      <c r="G113" s="105"/>
      <c r="H113" s="59"/>
      <c r="I113" s="103"/>
      <c r="J113" s="107"/>
      <c r="K113" s="108"/>
      <c r="L113" s="109"/>
      <c r="M113" s="60"/>
      <c r="N113" s="59"/>
      <c r="O113" s="105"/>
      <c r="P113" s="59"/>
      <c r="Q113" s="105"/>
      <c r="R113" s="110"/>
      <c r="S113" s="59"/>
      <c r="T113" s="103"/>
      <c r="U113" s="127"/>
      <c r="V113" s="108"/>
      <c r="W113" s="109"/>
      <c r="X113" s="60"/>
      <c r="Y113" s="59"/>
      <c r="Z113" s="105"/>
      <c r="AA113" s="59"/>
      <c r="AB113" s="105"/>
      <c r="AC113" s="110"/>
      <c r="AD113" s="110"/>
      <c r="AE113" s="143"/>
      <c r="AF113" s="112"/>
      <c r="AG113" s="113"/>
      <c r="AH113" s="108"/>
      <c r="AI113" s="109"/>
      <c r="AJ113" s="59"/>
      <c r="AK113" s="105"/>
      <c r="AL113" s="59"/>
      <c r="AM113" s="105"/>
      <c r="AN113" s="110"/>
      <c r="AO113" s="59"/>
      <c r="AP113" s="105"/>
      <c r="AQ113" s="110"/>
      <c r="AR113" s="111"/>
      <c r="AS113" s="28"/>
      <c r="AT113" s="29"/>
    </row>
    <row r="114" spans="1:46" s="126" customFormat="1" ht="15.75" customHeight="1">
      <c r="A114" s="148"/>
      <c r="B114" s="40"/>
      <c r="C114" s="59"/>
      <c r="D114" s="104"/>
      <c r="E114" s="60"/>
      <c r="F114" s="59"/>
      <c r="G114" s="105"/>
      <c r="H114" s="59"/>
      <c r="I114" s="103"/>
      <c r="J114" s="107"/>
      <c r="K114" s="108"/>
      <c r="L114" s="109"/>
      <c r="M114" s="60"/>
      <c r="N114" s="59"/>
      <c r="O114" s="105"/>
      <c r="P114" s="59"/>
      <c r="Q114" s="105"/>
      <c r="R114" s="110"/>
      <c r="S114" s="59"/>
      <c r="T114" s="103"/>
      <c r="U114" s="127"/>
      <c r="V114" s="108"/>
      <c r="W114" s="109"/>
      <c r="X114" s="60"/>
      <c r="Y114" s="59"/>
      <c r="Z114" s="105"/>
      <c r="AA114" s="59"/>
      <c r="AB114" s="105"/>
      <c r="AC114" s="110"/>
      <c r="AD114" s="110"/>
      <c r="AE114" s="143"/>
      <c r="AF114" s="89"/>
      <c r="AG114" s="113"/>
      <c r="AH114" s="108"/>
      <c r="AI114" s="109"/>
      <c r="AJ114" s="59"/>
      <c r="AK114" s="105"/>
      <c r="AL114" s="59"/>
      <c r="AM114" s="105"/>
      <c r="AN114" s="110"/>
      <c r="AO114" s="59"/>
      <c r="AP114" s="105"/>
      <c r="AQ114" s="110"/>
      <c r="AR114" s="111"/>
      <c r="AS114" s="28"/>
      <c r="AT114" s="29"/>
    </row>
    <row r="115" spans="1:46" s="126" customFormat="1" ht="15.75" customHeight="1">
      <c r="A115" s="148"/>
      <c r="B115" s="40"/>
      <c r="C115" s="59"/>
      <c r="D115" s="104"/>
      <c r="E115" s="60"/>
      <c r="F115" s="59"/>
      <c r="G115" s="105"/>
      <c r="H115" s="59"/>
      <c r="I115" s="103"/>
      <c r="J115" s="107"/>
      <c r="K115" s="108"/>
      <c r="L115" s="109"/>
      <c r="M115" s="60"/>
      <c r="N115" s="59"/>
      <c r="O115" s="105"/>
      <c r="P115" s="59"/>
      <c r="Q115" s="105"/>
      <c r="R115" s="110"/>
      <c r="S115" s="59"/>
      <c r="T115" s="103"/>
      <c r="U115" s="127"/>
      <c r="V115" s="108"/>
      <c r="W115" s="109"/>
      <c r="X115" s="60"/>
      <c r="Y115" s="59"/>
      <c r="Z115" s="105"/>
      <c r="AA115" s="59"/>
      <c r="AB115" s="105"/>
      <c r="AC115" s="110"/>
      <c r="AD115" s="110"/>
      <c r="AE115" s="143"/>
      <c r="AF115" s="89"/>
      <c r="AG115" s="113"/>
      <c r="AH115" s="108"/>
      <c r="AI115" s="109"/>
      <c r="AJ115" s="59"/>
      <c r="AK115" s="105"/>
      <c r="AL115" s="59"/>
      <c r="AM115" s="105"/>
      <c r="AN115" s="110"/>
      <c r="AO115" s="59"/>
      <c r="AP115" s="105"/>
      <c r="AQ115" s="110"/>
      <c r="AR115" s="111"/>
      <c r="AS115" s="28"/>
      <c r="AT115" s="29"/>
    </row>
    <row r="116" spans="1:46" s="126" customFormat="1" ht="15.75" customHeight="1">
      <c r="A116" s="148"/>
      <c r="B116" s="40"/>
      <c r="C116" s="59"/>
      <c r="D116" s="104"/>
      <c r="E116" s="60"/>
      <c r="F116" s="59"/>
      <c r="G116" s="105"/>
      <c r="H116" s="59"/>
      <c r="I116" s="103"/>
      <c r="J116" s="107"/>
      <c r="K116" s="108"/>
      <c r="L116" s="109"/>
      <c r="M116" s="60"/>
      <c r="N116" s="59"/>
      <c r="O116" s="105"/>
      <c r="P116" s="59"/>
      <c r="Q116" s="105"/>
      <c r="R116" s="110"/>
      <c r="S116" s="59"/>
      <c r="T116" s="103"/>
      <c r="U116" s="127"/>
      <c r="V116" s="108"/>
      <c r="W116" s="109"/>
      <c r="X116" s="60"/>
      <c r="Y116" s="59"/>
      <c r="Z116" s="105"/>
      <c r="AA116" s="59"/>
      <c r="AB116" s="105"/>
      <c r="AC116" s="110"/>
      <c r="AD116" s="110"/>
      <c r="AE116" s="143"/>
      <c r="AF116" s="89"/>
      <c r="AG116" s="113"/>
      <c r="AH116" s="108"/>
      <c r="AI116" s="109"/>
      <c r="AJ116" s="59"/>
      <c r="AK116" s="105"/>
      <c r="AL116" s="59"/>
      <c r="AM116" s="105"/>
      <c r="AN116" s="110"/>
      <c r="AO116" s="59"/>
      <c r="AP116" s="105"/>
      <c r="AQ116" s="110"/>
      <c r="AR116" s="111"/>
      <c r="AS116" s="28"/>
      <c r="AT116" s="29"/>
    </row>
    <row r="117" spans="1:46" s="126" customFormat="1" ht="15.75" customHeight="1">
      <c r="A117" s="148"/>
      <c r="B117" s="40"/>
      <c r="C117" s="59"/>
      <c r="D117" s="104"/>
      <c r="E117" s="60"/>
      <c r="F117" s="59"/>
      <c r="G117" s="105"/>
      <c r="H117" s="59"/>
      <c r="I117" s="103"/>
      <c r="J117" s="107"/>
      <c r="K117" s="108"/>
      <c r="L117" s="109"/>
      <c r="M117" s="60"/>
      <c r="N117" s="59"/>
      <c r="O117" s="105"/>
      <c r="P117" s="59"/>
      <c r="Q117" s="105"/>
      <c r="R117" s="110"/>
      <c r="S117" s="59"/>
      <c r="T117" s="103"/>
      <c r="U117" s="127"/>
      <c r="V117" s="108"/>
      <c r="W117" s="109"/>
      <c r="X117" s="60"/>
      <c r="Y117" s="59"/>
      <c r="Z117" s="105"/>
      <c r="AA117" s="59"/>
      <c r="AB117" s="105"/>
      <c r="AC117" s="110"/>
      <c r="AD117" s="110"/>
      <c r="AE117" s="143"/>
      <c r="AF117" s="89"/>
      <c r="AG117" s="113"/>
      <c r="AH117" s="108"/>
      <c r="AI117" s="109"/>
      <c r="AJ117" s="59"/>
      <c r="AK117" s="105"/>
      <c r="AL117" s="59"/>
      <c r="AM117" s="105"/>
      <c r="AN117" s="110"/>
      <c r="AO117" s="59"/>
      <c r="AP117" s="105"/>
      <c r="AQ117" s="110"/>
      <c r="AR117" s="111"/>
      <c r="AS117" s="28"/>
      <c r="AT117" s="29"/>
    </row>
    <row r="118" spans="1:46" s="126" customFormat="1" ht="15.75" customHeight="1">
      <c r="A118" s="148"/>
      <c r="B118" s="40"/>
      <c r="C118" s="59"/>
      <c r="D118" s="104"/>
      <c r="E118" s="60"/>
      <c r="F118" s="59"/>
      <c r="G118" s="105"/>
      <c r="H118" s="59"/>
      <c r="I118" s="103"/>
      <c r="J118" s="107"/>
      <c r="K118" s="108"/>
      <c r="L118" s="109"/>
      <c r="M118" s="60"/>
      <c r="N118" s="59"/>
      <c r="O118" s="105"/>
      <c r="P118" s="59"/>
      <c r="Q118" s="105"/>
      <c r="R118" s="110"/>
      <c r="S118" s="59"/>
      <c r="T118" s="103"/>
      <c r="U118" s="127"/>
      <c r="V118" s="108"/>
      <c r="W118" s="109"/>
      <c r="X118" s="60"/>
      <c r="Y118" s="59"/>
      <c r="Z118" s="105"/>
      <c r="AA118" s="59"/>
      <c r="AB118" s="105"/>
      <c r="AC118" s="110"/>
      <c r="AD118" s="110"/>
      <c r="AE118" s="143"/>
      <c r="AF118" s="89"/>
      <c r="AG118" s="113"/>
      <c r="AH118" s="108"/>
      <c r="AI118" s="109"/>
      <c r="AJ118" s="59"/>
      <c r="AK118" s="105"/>
      <c r="AL118" s="59"/>
      <c r="AM118" s="105"/>
      <c r="AN118" s="110"/>
      <c r="AO118" s="59"/>
      <c r="AP118" s="105"/>
      <c r="AQ118" s="110"/>
      <c r="AR118" s="111"/>
      <c r="AS118" s="28"/>
      <c r="AT118" s="29"/>
    </row>
    <row r="119" spans="1:46" s="126" customFormat="1" ht="15.75" customHeight="1">
      <c r="A119" s="148"/>
      <c r="B119" s="40"/>
      <c r="C119" s="59"/>
      <c r="D119" s="104"/>
      <c r="E119" s="60"/>
      <c r="F119" s="59"/>
      <c r="G119" s="105"/>
      <c r="H119" s="59"/>
      <c r="I119" s="103"/>
      <c r="J119" s="107"/>
      <c r="K119" s="108"/>
      <c r="L119" s="109"/>
      <c r="M119" s="60"/>
      <c r="N119" s="59"/>
      <c r="O119" s="105"/>
      <c r="P119" s="59"/>
      <c r="Q119" s="105"/>
      <c r="R119" s="110"/>
      <c r="S119" s="59"/>
      <c r="T119" s="103"/>
      <c r="U119" s="127"/>
      <c r="V119" s="108"/>
      <c r="W119" s="109"/>
      <c r="X119" s="60"/>
      <c r="Y119" s="59"/>
      <c r="Z119" s="105"/>
      <c r="AA119" s="59"/>
      <c r="AB119" s="105"/>
      <c r="AC119" s="110"/>
      <c r="AD119" s="110"/>
      <c r="AE119" s="143"/>
      <c r="AF119" s="89"/>
      <c r="AG119" s="113"/>
      <c r="AH119" s="108"/>
      <c r="AI119" s="109"/>
      <c r="AJ119" s="59"/>
      <c r="AK119" s="105"/>
      <c r="AL119" s="59"/>
      <c r="AM119" s="105"/>
      <c r="AN119" s="110"/>
      <c r="AO119" s="59"/>
      <c r="AP119" s="105"/>
      <c r="AQ119" s="110"/>
      <c r="AR119" s="111"/>
      <c r="AS119" s="28"/>
      <c r="AT119" s="29"/>
    </row>
    <row r="120" spans="1:46" s="126" customFormat="1" ht="15.75" customHeight="1">
      <c r="A120" s="148"/>
      <c r="B120" s="40"/>
      <c r="C120" s="59"/>
      <c r="D120" s="104"/>
      <c r="E120" s="60"/>
      <c r="F120" s="59"/>
      <c r="G120" s="105"/>
      <c r="H120" s="59"/>
      <c r="I120" s="103"/>
      <c r="J120" s="107"/>
      <c r="K120" s="108"/>
      <c r="L120" s="109"/>
      <c r="M120" s="60"/>
      <c r="N120" s="59"/>
      <c r="O120" s="105"/>
      <c r="P120" s="59"/>
      <c r="Q120" s="105"/>
      <c r="R120" s="110"/>
      <c r="S120" s="59"/>
      <c r="T120" s="103"/>
      <c r="U120" s="127"/>
      <c r="V120" s="108"/>
      <c r="W120" s="109"/>
      <c r="X120" s="60"/>
      <c r="Y120" s="59"/>
      <c r="Z120" s="105"/>
      <c r="AA120" s="59"/>
      <c r="AB120" s="105"/>
      <c r="AC120" s="110"/>
      <c r="AD120" s="110"/>
      <c r="AE120" s="143"/>
      <c r="AF120" s="89"/>
      <c r="AG120" s="113"/>
      <c r="AH120" s="108"/>
      <c r="AI120" s="109"/>
      <c r="AJ120" s="59"/>
      <c r="AK120" s="105"/>
      <c r="AL120" s="59"/>
      <c r="AM120" s="105"/>
      <c r="AN120" s="110"/>
      <c r="AO120" s="59"/>
      <c r="AP120" s="105"/>
      <c r="AQ120" s="110"/>
      <c r="AR120" s="111"/>
      <c r="AS120" s="28"/>
      <c r="AT120" s="29"/>
    </row>
    <row r="121" spans="1:46" s="126" customFormat="1" ht="15.75" customHeight="1">
      <c r="A121" s="148"/>
      <c r="B121" s="40"/>
      <c r="C121" s="59"/>
      <c r="D121" s="104"/>
      <c r="E121" s="60"/>
      <c r="F121" s="59"/>
      <c r="G121" s="105"/>
      <c r="H121" s="59"/>
      <c r="I121" s="103"/>
      <c r="J121" s="107"/>
      <c r="K121" s="108"/>
      <c r="L121" s="109"/>
      <c r="M121" s="60"/>
      <c r="N121" s="59"/>
      <c r="O121" s="105"/>
      <c r="P121" s="59"/>
      <c r="Q121" s="105"/>
      <c r="R121" s="110"/>
      <c r="S121" s="59"/>
      <c r="T121" s="103"/>
      <c r="U121" s="127"/>
      <c r="V121" s="108"/>
      <c r="W121" s="109"/>
      <c r="X121" s="60"/>
      <c r="Y121" s="59"/>
      <c r="Z121" s="105"/>
      <c r="AA121" s="59"/>
      <c r="AB121" s="105"/>
      <c r="AC121" s="110"/>
      <c r="AD121" s="110"/>
      <c r="AE121" s="143"/>
      <c r="AF121" s="89"/>
      <c r="AG121" s="113"/>
      <c r="AH121" s="108"/>
      <c r="AI121" s="109"/>
      <c r="AJ121" s="59"/>
      <c r="AK121" s="105"/>
      <c r="AL121" s="59"/>
      <c r="AM121" s="105"/>
      <c r="AN121" s="110"/>
      <c r="AO121" s="59"/>
      <c r="AP121" s="105"/>
      <c r="AQ121" s="110"/>
      <c r="AR121" s="111"/>
      <c r="AS121" s="28"/>
      <c r="AT121" s="29"/>
    </row>
    <row r="122" spans="1:46" s="126" customFormat="1" ht="15.75" customHeight="1">
      <c r="A122" s="148"/>
      <c r="B122" s="40"/>
      <c r="C122" s="59"/>
      <c r="D122" s="104"/>
      <c r="E122" s="60"/>
      <c r="F122" s="59"/>
      <c r="G122" s="105"/>
      <c r="H122" s="59"/>
      <c r="I122" s="103"/>
      <c r="J122" s="107"/>
      <c r="K122" s="108"/>
      <c r="L122" s="109"/>
      <c r="M122" s="60"/>
      <c r="N122" s="59"/>
      <c r="O122" s="105"/>
      <c r="P122" s="59"/>
      <c r="Q122" s="105"/>
      <c r="R122" s="110"/>
      <c r="S122" s="59"/>
      <c r="T122" s="103"/>
      <c r="U122" s="127"/>
      <c r="V122" s="108"/>
      <c r="W122" s="109"/>
      <c r="X122" s="60"/>
      <c r="Y122" s="59"/>
      <c r="Z122" s="105"/>
      <c r="AA122" s="59"/>
      <c r="AB122" s="105"/>
      <c r="AC122" s="110"/>
      <c r="AD122" s="110"/>
      <c r="AE122" s="143"/>
      <c r="AF122" s="89"/>
      <c r="AG122" s="113"/>
      <c r="AH122" s="108"/>
      <c r="AI122" s="109"/>
      <c r="AJ122" s="59"/>
      <c r="AK122" s="105"/>
      <c r="AL122" s="59"/>
      <c r="AM122" s="105"/>
      <c r="AN122" s="110"/>
      <c r="AO122" s="59"/>
      <c r="AP122" s="105"/>
      <c r="AQ122" s="110"/>
      <c r="AR122" s="111"/>
      <c r="AS122" s="28"/>
      <c r="AT122" s="29"/>
    </row>
    <row r="123" spans="1:46" s="126" customFormat="1" ht="15.75" customHeight="1">
      <c r="A123" s="148"/>
      <c r="B123" s="40"/>
      <c r="C123" s="59"/>
      <c r="D123" s="104"/>
      <c r="E123" s="60"/>
      <c r="F123" s="59"/>
      <c r="G123" s="105"/>
      <c r="H123" s="59"/>
      <c r="I123" s="103"/>
      <c r="J123" s="107"/>
      <c r="K123" s="108"/>
      <c r="L123" s="109"/>
      <c r="M123" s="60"/>
      <c r="N123" s="59"/>
      <c r="O123" s="105"/>
      <c r="P123" s="59"/>
      <c r="Q123" s="105"/>
      <c r="R123" s="110"/>
      <c r="S123" s="59"/>
      <c r="T123" s="103"/>
      <c r="U123" s="127"/>
      <c r="V123" s="108"/>
      <c r="W123" s="109"/>
      <c r="X123" s="60"/>
      <c r="Y123" s="59"/>
      <c r="Z123" s="105"/>
      <c r="AA123" s="59"/>
      <c r="AB123" s="105"/>
      <c r="AC123" s="110"/>
      <c r="AD123" s="110"/>
      <c r="AE123" s="143"/>
      <c r="AF123" s="89"/>
      <c r="AG123" s="113"/>
      <c r="AH123" s="108"/>
      <c r="AI123" s="109"/>
      <c r="AJ123" s="59"/>
      <c r="AK123" s="105"/>
      <c r="AL123" s="59"/>
      <c r="AM123" s="105"/>
      <c r="AN123" s="110"/>
      <c r="AO123" s="59"/>
      <c r="AP123" s="105"/>
      <c r="AQ123" s="110"/>
      <c r="AR123" s="111"/>
      <c r="AS123" s="28"/>
      <c r="AT123" s="29"/>
    </row>
    <row r="124" spans="1:46" s="126" customFormat="1" ht="15.75" customHeight="1">
      <c r="A124" s="148"/>
      <c r="B124" s="40"/>
      <c r="C124" s="59"/>
      <c r="D124" s="104"/>
      <c r="E124" s="60"/>
      <c r="F124" s="59"/>
      <c r="G124" s="105"/>
      <c r="H124" s="59"/>
      <c r="I124" s="103"/>
      <c r="J124" s="107"/>
      <c r="K124" s="108"/>
      <c r="L124" s="109"/>
      <c r="M124" s="60"/>
      <c r="N124" s="59"/>
      <c r="O124" s="105"/>
      <c r="P124" s="59"/>
      <c r="Q124" s="105"/>
      <c r="R124" s="110"/>
      <c r="S124" s="59"/>
      <c r="T124" s="103"/>
      <c r="U124" s="127"/>
      <c r="V124" s="108"/>
      <c r="W124" s="109"/>
      <c r="X124" s="60"/>
      <c r="Y124" s="59"/>
      <c r="Z124" s="105"/>
      <c r="AA124" s="59"/>
      <c r="AB124" s="105"/>
      <c r="AC124" s="110"/>
      <c r="AD124" s="110"/>
      <c r="AE124" s="143"/>
      <c r="AF124" s="89"/>
      <c r="AG124" s="113"/>
      <c r="AH124" s="108"/>
      <c r="AI124" s="109"/>
      <c r="AJ124" s="59"/>
      <c r="AK124" s="105"/>
      <c r="AL124" s="59"/>
      <c r="AM124" s="105"/>
      <c r="AN124" s="110"/>
      <c r="AO124" s="59"/>
      <c r="AP124" s="105"/>
      <c r="AQ124" s="110"/>
      <c r="AR124" s="111"/>
      <c r="AS124" s="28"/>
      <c r="AT124" s="29"/>
    </row>
    <row r="125" spans="1:46" s="126" customFormat="1" ht="15.75" customHeight="1">
      <c r="A125" s="148"/>
      <c r="B125" s="40"/>
      <c r="C125" s="59"/>
      <c r="D125" s="104"/>
      <c r="E125" s="60"/>
      <c r="F125" s="59"/>
      <c r="G125" s="105"/>
      <c r="H125" s="59"/>
      <c r="I125" s="103"/>
      <c r="J125" s="107"/>
      <c r="K125" s="108"/>
      <c r="L125" s="109"/>
      <c r="M125" s="60"/>
      <c r="N125" s="59"/>
      <c r="O125" s="105"/>
      <c r="P125" s="59"/>
      <c r="Q125" s="105"/>
      <c r="R125" s="110"/>
      <c r="S125" s="59"/>
      <c r="T125" s="112"/>
      <c r="U125" s="127"/>
      <c r="V125" s="108"/>
      <c r="W125" s="109"/>
      <c r="X125" s="60"/>
      <c r="Y125" s="59"/>
      <c r="Z125" s="105"/>
      <c r="AA125" s="59"/>
      <c r="AB125" s="105"/>
      <c r="AC125" s="110"/>
      <c r="AD125" s="110"/>
      <c r="AE125" s="143"/>
      <c r="AF125" s="89"/>
      <c r="AG125" s="113"/>
      <c r="AH125" s="108"/>
      <c r="AI125" s="109"/>
      <c r="AJ125" s="59"/>
      <c r="AK125" s="105"/>
      <c r="AL125" s="59"/>
      <c r="AM125" s="105"/>
      <c r="AN125" s="110"/>
      <c r="AO125" s="59"/>
      <c r="AP125" s="105"/>
      <c r="AQ125" s="110"/>
      <c r="AR125" s="111"/>
      <c r="AS125" s="28"/>
      <c r="AT125" s="29"/>
    </row>
    <row r="126" spans="1:46" s="126" customFormat="1" ht="15.75" customHeight="1">
      <c r="A126" s="148"/>
      <c r="B126" s="40"/>
      <c r="C126" s="59"/>
      <c r="D126" s="104"/>
      <c r="E126" s="60"/>
      <c r="F126" s="59"/>
      <c r="G126" s="105"/>
      <c r="H126" s="59"/>
      <c r="I126" s="103"/>
      <c r="J126" s="107"/>
      <c r="K126" s="108"/>
      <c r="L126" s="109"/>
      <c r="M126" s="60"/>
      <c r="N126" s="59"/>
      <c r="O126" s="105"/>
      <c r="P126" s="59"/>
      <c r="Q126" s="105"/>
      <c r="R126" s="110"/>
      <c r="S126" s="59"/>
      <c r="T126" s="103"/>
      <c r="U126" s="127"/>
      <c r="V126" s="108"/>
      <c r="W126" s="109"/>
      <c r="X126" s="60"/>
      <c r="Y126" s="59"/>
      <c r="Z126" s="105"/>
      <c r="AA126" s="59"/>
      <c r="AB126" s="105"/>
      <c r="AC126" s="110"/>
      <c r="AD126" s="110"/>
      <c r="AE126" s="143"/>
      <c r="AF126" s="89"/>
      <c r="AG126" s="113"/>
      <c r="AH126" s="108"/>
      <c r="AI126" s="109"/>
      <c r="AJ126" s="59"/>
      <c r="AK126" s="105"/>
      <c r="AL126" s="59"/>
      <c r="AM126" s="105"/>
      <c r="AN126" s="110"/>
      <c r="AO126" s="59"/>
      <c r="AP126" s="105"/>
      <c r="AQ126" s="110"/>
      <c r="AR126" s="111"/>
      <c r="AS126" s="28"/>
      <c r="AT126" s="29"/>
    </row>
    <row r="127" spans="1:46" s="126" customFormat="1" ht="15.75" customHeight="1">
      <c r="A127" s="148"/>
      <c r="B127" s="40"/>
      <c r="C127" s="59"/>
      <c r="D127" s="104"/>
      <c r="E127" s="60"/>
      <c r="F127" s="59"/>
      <c r="G127" s="105"/>
      <c r="H127" s="59"/>
      <c r="I127" s="103"/>
      <c r="J127" s="107"/>
      <c r="K127" s="108"/>
      <c r="L127" s="109"/>
      <c r="M127" s="60"/>
      <c r="N127" s="59"/>
      <c r="O127" s="105"/>
      <c r="P127" s="59"/>
      <c r="Q127" s="105"/>
      <c r="R127" s="110"/>
      <c r="S127" s="59"/>
      <c r="T127" s="103"/>
      <c r="U127" s="127"/>
      <c r="V127" s="108"/>
      <c r="W127" s="109"/>
      <c r="X127" s="60"/>
      <c r="Y127" s="59"/>
      <c r="Z127" s="105"/>
      <c r="AA127" s="59"/>
      <c r="AB127" s="105"/>
      <c r="AC127" s="110"/>
      <c r="AD127" s="110"/>
      <c r="AE127" s="143"/>
      <c r="AF127" s="89"/>
      <c r="AG127" s="113"/>
      <c r="AH127" s="108"/>
      <c r="AI127" s="109"/>
      <c r="AJ127" s="59"/>
      <c r="AK127" s="105"/>
      <c r="AL127" s="59"/>
      <c r="AM127" s="105"/>
      <c r="AN127" s="110"/>
      <c r="AO127" s="59"/>
      <c r="AP127" s="105"/>
      <c r="AQ127" s="110"/>
      <c r="AR127" s="111"/>
      <c r="AS127" s="28"/>
      <c r="AT127" s="29"/>
    </row>
    <row r="128" spans="1:46" s="126" customFormat="1" ht="15.75" customHeight="1">
      <c r="A128" s="148"/>
      <c r="B128" s="40"/>
      <c r="C128" s="59"/>
      <c r="D128" s="104"/>
      <c r="E128" s="60"/>
      <c r="F128" s="59"/>
      <c r="G128" s="105"/>
      <c r="H128" s="59"/>
      <c r="I128" s="103"/>
      <c r="J128" s="107"/>
      <c r="K128" s="108"/>
      <c r="L128" s="109"/>
      <c r="M128" s="60"/>
      <c r="N128" s="59"/>
      <c r="O128" s="105"/>
      <c r="P128" s="59"/>
      <c r="Q128" s="105"/>
      <c r="R128" s="110"/>
      <c r="S128" s="59"/>
      <c r="T128" s="103"/>
      <c r="U128" s="127"/>
      <c r="V128" s="108"/>
      <c r="W128" s="109"/>
      <c r="X128" s="60"/>
      <c r="Y128" s="59"/>
      <c r="Z128" s="105"/>
      <c r="AA128" s="59"/>
      <c r="AB128" s="105"/>
      <c r="AC128" s="110"/>
      <c r="AD128" s="110"/>
      <c r="AE128" s="143"/>
      <c r="AF128" s="89"/>
      <c r="AG128" s="113"/>
      <c r="AH128" s="108"/>
      <c r="AI128" s="109"/>
      <c r="AJ128" s="59"/>
      <c r="AK128" s="105"/>
      <c r="AL128" s="59"/>
      <c r="AM128" s="105"/>
      <c r="AN128" s="110"/>
      <c r="AO128" s="59"/>
      <c r="AP128" s="105"/>
      <c r="AQ128" s="110"/>
      <c r="AR128" s="111"/>
      <c r="AS128" s="28"/>
      <c r="AT128" s="29"/>
    </row>
    <row r="129" spans="1:46" s="126" customFormat="1" ht="15.75" customHeight="1">
      <c r="A129" s="148"/>
      <c r="B129" s="40"/>
      <c r="C129" s="59"/>
      <c r="D129" s="104"/>
      <c r="E129" s="60"/>
      <c r="F129" s="59"/>
      <c r="G129" s="105"/>
      <c r="H129" s="59"/>
      <c r="I129" s="103"/>
      <c r="J129" s="107"/>
      <c r="K129" s="108"/>
      <c r="L129" s="109"/>
      <c r="M129" s="60"/>
      <c r="N129" s="59"/>
      <c r="O129" s="105"/>
      <c r="P129" s="59"/>
      <c r="Q129" s="105"/>
      <c r="R129" s="110"/>
      <c r="S129" s="59"/>
      <c r="T129" s="112"/>
      <c r="U129" s="127"/>
      <c r="V129" s="108"/>
      <c r="W129" s="109"/>
      <c r="X129" s="60"/>
      <c r="Y129" s="59"/>
      <c r="Z129" s="105"/>
      <c r="AA129" s="59"/>
      <c r="AB129" s="105"/>
      <c r="AC129" s="110"/>
      <c r="AD129" s="110"/>
      <c r="AE129" s="143"/>
      <c r="AF129" s="89"/>
      <c r="AG129" s="113"/>
      <c r="AH129" s="108"/>
      <c r="AI129" s="109"/>
      <c r="AJ129" s="59"/>
      <c r="AK129" s="105"/>
      <c r="AL129" s="59"/>
      <c r="AM129" s="105"/>
      <c r="AN129" s="110"/>
      <c r="AO129" s="59"/>
      <c r="AP129" s="105"/>
      <c r="AQ129" s="110"/>
      <c r="AR129" s="111"/>
      <c r="AS129" s="28"/>
      <c r="AT129" s="29"/>
    </row>
    <row r="130" spans="1:46" s="126" customFormat="1" ht="15.75" customHeight="1">
      <c r="A130" s="121"/>
      <c r="B130" s="59"/>
      <c r="C130" s="59"/>
      <c r="D130" s="105"/>
      <c r="E130" s="116"/>
      <c r="F130" s="59"/>
      <c r="G130" s="117"/>
      <c r="H130" s="59"/>
      <c r="I130" s="59"/>
      <c r="J130" s="119"/>
      <c r="K130" s="108"/>
      <c r="L130" s="105"/>
      <c r="M130" s="116"/>
      <c r="N130" s="59"/>
      <c r="O130" s="117"/>
      <c r="P130" s="59"/>
      <c r="Q130" s="59"/>
      <c r="R130" s="59"/>
      <c r="S130" s="59"/>
      <c r="T130" s="59"/>
      <c r="U130" s="59"/>
      <c r="V130" s="108"/>
      <c r="W130" s="105"/>
      <c r="X130" s="59"/>
      <c r="Y130" s="59"/>
      <c r="Z130" s="117"/>
      <c r="AA130" s="59"/>
      <c r="AB130" s="59"/>
      <c r="AC130" s="59"/>
      <c r="AD130" s="59"/>
      <c r="AE130" s="59"/>
      <c r="AF130" s="59"/>
      <c r="AG130" s="59"/>
      <c r="AH130" s="108"/>
      <c r="AI130" s="135"/>
      <c r="AJ130" s="59"/>
      <c r="AK130" s="117"/>
      <c r="AL130" s="59"/>
      <c r="AM130" s="59"/>
      <c r="AN130" s="59"/>
      <c r="AO130" s="59"/>
      <c r="AP130" s="59"/>
      <c r="AQ130" s="59"/>
      <c r="AR130" s="59"/>
      <c r="AS130" s="27"/>
      <c r="AT130" s="120"/>
    </row>
    <row r="131" spans="1:46" s="126" customFormat="1" ht="15.75" customHeight="1">
      <c r="A131" s="121"/>
      <c r="B131" s="59"/>
      <c r="C131" s="59"/>
      <c r="D131" s="105"/>
      <c r="E131" s="116"/>
      <c r="F131" s="59"/>
      <c r="G131" s="122"/>
      <c r="H131" s="59"/>
      <c r="I131" s="59"/>
      <c r="J131" s="119"/>
      <c r="K131" s="108"/>
      <c r="L131" s="105"/>
      <c r="M131" s="116"/>
      <c r="N131" s="59"/>
      <c r="O131" s="122"/>
      <c r="P131" s="59"/>
      <c r="Q131" s="59"/>
      <c r="R131" s="59"/>
      <c r="S131" s="59"/>
      <c r="T131" s="59"/>
      <c r="U131" s="59"/>
      <c r="V131" s="108"/>
      <c r="W131" s="105"/>
      <c r="X131" s="59"/>
      <c r="Y131" s="59"/>
      <c r="Z131" s="122"/>
      <c r="AA131" s="59"/>
      <c r="AB131" s="59"/>
      <c r="AC131" s="59"/>
      <c r="AD131" s="59"/>
      <c r="AE131" s="59"/>
      <c r="AF131" s="59"/>
      <c r="AG131" s="59"/>
      <c r="AH131" s="108"/>
      <c r="AI131" s="135"/>
      <c r="AJ131" s="59"/>
      <c r="AK131" s="122"/>
      <c r="AL131" s="59"/>
      <c r="AM131" s="59"/>
      <c r="AN131" s="59"/>
      <c r="AO131" s="59"/>
      <c r="AP131" s="59"/>
      <c r="AQ131" s="59"/>
      <c r="AR131" s="59"/>
      <c r="AS131" s="27"/>
      <c r="AT131" s="123"/>
    </row>
    <row r="132" spans="1:46" s="126" customFormat="1" ht="15.75" customHeight="1">
      <c r="A132" s="149"/>
      <c r="B132" s="59"/>
      <c r="C132" s="59"/>
      <c r="D132" s="115"/>
      <c r="E132" s="59"/>
      <c r="F132" s="59"/>
      <c r="G132" s="59"/>
      <c r="H132" s="59"/>
      <c r="I132" s="59"/>
      <c r="J132" s="118"/>
      <c r="K132" s="108"/>
      <c r="L132" s="115"/>
      <c r="M132" s="59"/>
      <c r="N132" s="59"/>
      <c r="O132" s="59"/>
      <c r="P132" s="59"/>
      <c r="Q132" s="59"/>
      <c r="R132" s="59"/>
      <c r="S132" s="59"/>
      <c r="T132" s="53"/>
      <c r="U132" s="127"/>
      <c r="V132" s="108"/>
      <c r="W132" s="109"/>
      <c r="X132" s="105"/>
      <c r="Y132" s="59"/>
      <c r="Z132" s="59"/>
      <c r="AA132" s="59"/>
      <c r="AB132" s="59"/>
      <c r="AC132" s="59"/>
      <c r="AD132" s="59"/>
      <c r="AE132" s="59"/>
      <c r="AF132" s="89"/>
      <c r="AG132" s="113"/>
      <c r="AH132" s="108"/>
      <c r="AI132" s="109"/>
      <c r="AJ132" s="59"/>
      <c r="AK132" s="105"/>
      <c r="AL132" s="59"/>
      <c r="AM132" s="105"/>
      <c r="AN132" s="110"/>
      <c r="AO132" s="59"/>
      <c r="AP132" s="59"/>
      <c r="AQ132" s="59"/>
      <c r="AR132" s="59"/>
      <c r="AS132" s="27"/>
      <c r="AT132" s="27"/>
    </row>
    <row r="133" spans="1:46" s="126" customFormat="1" ht="15.75" customHeight="1">
      <c r="A133" s="132"/>
      <c r="B133" s="59"/>
      <c r="C133" s="59"/>
      <c r="D133" s="115"/>
      <c r="E133" s="59"/>
      <c r="F133" s="59"/>
      <c r="G133" s="59"/>
      <c r="H133" s="59"/>
      <c r="I133" s="103"/>
      <c r="J133" s="107"/>
      <c r="K133" s="108"/>
      <c r="L133" s="109"/>
      <c r="M133" s="105"/>
      <c r="N133" s="59"/>
      <c r="O133" s="59"/>
      <c r="P133" s="59"/>
      <c r="Q133" s="59"/>
      <c r="R133" s="59"/>
      <c r="S133" s="59"/>
      <c r="T133" s="91"/>
      <c r="U133" s="127"/>
      <c r="V133" s="108"/>
      <c r="W133" s="109"/>
      <c r="X133" s="60"/>
      <c r="Y133" s="59"/>
      <c r="Z133" s="105"/>
      <c r="AA133" s="59"/>
      <c r="AB133" s="105"/>
      <c r="AC133" s="110"/>
      <c r="AD133" s="110"/>
      <c r="AE133" s="142"/>
      <c r="AF133" s="93"/>
      <c r="AG133" s="113"/>
      <c r="AH133" s="108"/>
      <c r="AI133" s="109"/>
      <c r="AJ133" s="59"/>
      <c r="AK133" s="105"/>
      <c r="AL133" s="59"/>
      <c r="AM133" s="105"/>
      <c r="AN133" s="110"/>
      <c r="AO133" s="59"/>
      <c r="AP133" s="59"/>
      <c r="AQ133" s="59"/>
      <c r="AR133" s="59"/>
      <c r="AS133" s="27"/>
      <c r="AT133" s="27"/>
    </row>
    <row r="134" spans="1:46" s="126" customFormat="1" ht="15.75" customHeight="1">
      <c r="A134" s="148"/>
      <c r="B134" s="103"/>
      <c r="C134" s="59"/>
      <c r="D134" s="104"/>
      <c r="E134" s="105"/>
      <c r="F134" s="59"/>
      <c r="G134" s="105"/>
      <c r="H134" s="59"/>
      <c r="I134" s="112"/>
      <c r="J134" s="107"/>
      <c r="K134" s="108"/>
      <c r="L134" s="109"/>
      <c r="M134" s="60"/>
      <c r="N134" s="59"/>
      <c r="O134" s="105"/>
      <c r="P134" s="59"/>
      <c r="Q134" s="105"/>
      <c r="R134" s="110"/>
      <c r="S134" s="59"/>
      <c r="T134" s="112"/>
      <c r="U134" s="127"/>
      <c r="V134" s="108"/>
      <c r="W134" s="109"/>
      <c r="X134" s="60"/>
      <c r="Y134" s="59"/>
      <c r="Z134" s="105"/>
      <c r="AA134" s="59"/>
      <c r="AB134" s="105"/>
      <c r="AC134" s="110"/>
      <c r="AD134" s="110"/>
      <c r="AE134" s="143"/>
      <c r="AF134" s="89"/>
      <c r="AG134" s="113"/>
      <c r="AH134" s="108"/>
      <c r="AI134" s="109"/>
      <c r="AJ134" s="59"/>
      <c r="AK134" s="105"/>
      <c r="AL134" s="59"/>
      <c r="AM134" s="105"/>
      <c r="AN134" s="110"/>
      <c r="AO134" s="59"/>
      <c r="AP134" s="105"/>
      <c r="AQ134" s="110"/>
      <c r="AR134" s="111"/>
      <c r="AS134" s="28"/>
      <c r="AT134" s="29"/>
    </row>
    <row r="135" spans="1:46" s="126" customFormat="1" ht="15.75" customHeight="1">
      <c r="A135" s="148"/>
      <c r="B135" s="40"/>
      <c r="C135" s="59"/>
      <c r="D135" s="104"/>
      <c r="E135" s="60"/>
      <c r="F135" s="59"/>
      <c r="G135" s="105"/>
      <c r="H135" s="59"/>
      <c r="I135" s="103"/>
      <c r="J135" s="107"/>
      <c r="K135" s="108"/>
      <c r="L135" s="109"/>
      <c r="M135" s="60"/>
      <c r="N135" s="59"/>
      <c r="O135" s="105"/>
      <c r="P135" s="59"/>
      <c r="Q135" s="105"/>
      <c r="R135" s="110"/>
      <c r="S135" s="59"/>
      <c r="T135" s="103"/>
      <c r="U135" s="127"/>
      <c r="V135" s="108"/>
      <c r="W135" s="109"/>
      <c r="X135" s="60"/>
      <c r="Y135" s="59"/>
      <c r="Z135" s="105"/>
      <c r="AA135" s="59"/>
      <c r="AB135" s="105"/>
      <c r="AC135" s="110"/>
      <c r="AD135" s="110"/>
      <c r="AE135" s="143"/>
      <c r="AF135" s="112"/>
      <c r="AG135" s="113"/>
      <c r="AH135" s="108"/>
      <c r="AI135" s="109"/>
      <c r="AJ135" s="59"/>
      <c r="AK135" s="105"/>
      <c r="AL135" s="59"/>
      <c r="AM135" s="105"/>
      <c r="AN135" s="110"/>
      <c r="AO135" s="59"/>
      <c r="AP135" s="105"/>
      <c r="AQ135" s="110"/>
      <c r="AR135" s="111"/>
      <c r="AS135" s="28"/>
      <c r="AT135" s="29"/>
    </row>
    <row r="136" spans="1:46" s="126" customFormat="1" ht="15.75" customHeight="1">
      <c r="A136" s="148"/>
      <c r="B136" s="40"/>
      <c r="C136" s="59"/>
      <c r="D136" s="104"/>
      <c r="E136" s="60"/>
      <c r="F136" s="108"/>
      <c r="G136" s="105"/>
      <c r="H136" s="59"/>
      <c r="I136" s="103"/>
      <c r="J136" s="107"/>
      <c r="K136" s="108"/>
      <c r="L136" s="109"/>
      <c r="M136" s="60"/>
      <c r="N136" s="59"/>
      <c r="O136" s="105"/>
      <c r="P136" s="59"/>
      <c r="Q136" s="105"/>
      <c r="R136" s="110"/>
      <c r="S136" s="59"/>
      <c r="T136" s="103"/>
      <c r="U136" s="127"/>
      <c r="V136" s="108"/>
      <c r="W136" s="109"/>
      <c r="X136" s="60"/>
      <c r="Y136" s="59"/>
      <c r="Z136" s="105"/>
      <c r="AA136" s="59"/>
      <c r="AB136" s="105"/>
      <c r="AC136" s="110"/>
      <c r="AD136" s="110"/>
      <c r="AE136" s="143"/>
      <c r="AF136" s="112"/>
      <c r="AG136" s="113"/>
      <c r="AH136" s="108"/>
      <c r="AI136" s="109"/>
      <c r="AJ136" s="59"/>
      <c r="AK136" s="105"/>
      <c r="AL136" s="59"/>
      <c r="AM136" s="105"/>
      <c r="AN136" s="110"/>
      <c r="AO136" s="59"/>
      <c r="AP136" s="105"/>
      <c r="AQ136" s="110"/>
      <c r="AR136" s="111"/>
      <c r="AS136" s="28"/>
      <c r="AT136" s="29"/>
    </row>
    <row r="137" spans="1:46" s="126" customFormat="1" ht="15.75" customHeight="1">
      <c r="A137" s="148"/>
      <c r="B137" s="40"/>
      <c r="C137" s="59"/>
      <c r="D137" s="104"/>
      <c r="E137" s="60"/>
      <c r="F137" s="59"/>
      <c r="G137" s="105"/>
      <c r="H137" s="59"/>
      <c r="I137" s="103"/>
      <c r="J137" s="107"/>
      <c r="K137" s="108"/>
      <c r="L137" s="109"/>
      <c r="M137" s="60"/>
      <c r="N137" s="59"/>
      <c r="O137" s="105"/>
      <c r="P137" s="59"/>
      <c r="Q137" s="105"/>
      <c r="R137" s="110"/>
      <c r="S137" s="59"/>
      <c r="T137" s="103"/>
      <c r="U137" s="127"/>
      <c r="V137" s="108"/>
      <c r="W137" s="109"/>
      <c r="X137" s="60"/>
      <c r="Y137" s="59"/>
      <c r="Z137" s="105"/>
      <c r="AA137" s="59"/>
      <c r="AB137" s="105"/>
      <c r="AC137" s="110"/>
      <c r="AD137" s="110"/>
      <c r="AE137" s="143"/>
      <c r="AF137" s="89"/>
      <c r="AG137" s="113"/>
      <c r="AH137" s="108"/>
      <c r="AI137" s="109"/>
      <c r="AJ137" s="59"/>
      <c r="AK137" s="105"/>
      <c r="AL137" s="59"/>
      <c r="AM137" s="105"/>
      <c r="AN137" s="110"/>
      <c r="AO137" s="59"/>
      <c r="AP137" s="105"/>
      <c r="AQ137" s="110"/>
      <c r="AR137" s="111"/>
      <c r="AS137" s="28"/>
      <c r="AT137" s="29"/>
    </row>
    <row r="138" spans="1:46" s="126" customFormat="1" ht="15.75" customHeight="1">
      <c r="A138" s="148"/>
      <c r="B138" s="40"/>
      <c r="C138" s="59"/>
      <c r="D138" s="104"/>
      <c r="E138" s="60"/>
      <c r="F138" s="59"/>
      <c r="G138" s="105"/>
      <c r="H138" s="59"/>
      <c r="I138" s="103"/>
      <c r="J138" s="107"/>
      <c r="K138" s="108"/>
      <c r="L138" s="109"/>
      <c r="M138" s="60"/>
      <c r="N138" s="59"/>
      <c r="O138" s="105"/>
      <c r="P138" s="59"/>
      <c r="Q138" s="105"/>
      <c r="R138" s="110"/>
      <c r="S138" s="59"/>
      <c r="T138" s="103"/>
      <c r="U138" s="127"/>
      <c r="V138" s="108"/>
      <c r="W138" s="109"/>
      <c r="X138" s="60"/>
      <c r="Y138" s="59"/>
      <c r="Z138" s="105"/>
      <c r="AA138" s="59"/>
      <c r="AB138" s="105"/>
      <c r="AC138" s="110"/>
      <c r="AD138" s="110"/>
      <c r="AE138" s="143"/>
      <c r="AF138" s="89"/>
      <c r="AG138" s="113"/>
      <c r="AH138" s="108"/>
      <c r="AI138" s="109"/>
      <c r="AJ138" s="59"/>
      <c r="AK138" s="105"/>
      <c r="AL138" s="59"/>
      <c r="AM138" s="105"/>
      <c r="AN138" s="110"/>
      <c r="AO138" s="59"/>
      <c r="AP138" s="105"/>
      <c r="AQ138" s="110"/>
      <c r="AR138" s="111"/>
      <c r="AS138" s="28"/>
      <c r="AT138" s="29"/>
    </row>
    <row r="139" spans="1:46" s="126" customFormat="1" ht="15.75" customHeight="1">
      <c r="A139" s="148"/>
      <c r="B139" s="40"/>
      <c r="C139" s="59"/>
      <c r="D139" s="104"/>
      <c r="E139" s="60"/>
      <c r="F139" s="59"/>
      <c r="G139" s="105"/>
      <c r="H139" s="59"/>
      <c r="I139" s="103"/>
      <c r="J139" s="107"/>
      <c r="K139" s="108"/>
      <c r="L139" s="109"/>
      <c r="M139" s="60"/>
      <c r="N139" s="59"/>
      <c r="O139" s="105"/>
      <c r="P139" s="59"/>
      <c r="Q139" s="105"/>
      <c r="R139" s="110"/>
      <c r="S139" s="59"/>
      <c r="T139" s="103"/>
      <c r="U139" s="127"/>
      <c r="V139" s="108"/>
      <c r="W139" s="109"/>
      <c r="X139" s="60"/>
      <c r="Y139" s="59"/>
      <c r="Z139" s="105"/>
      <c r="AA139" s="59"/>
      <c r="AB139" s="105"/>
      <c r="AC139" s="110"/>
      <c r="AD139" s="110"/>
      <c r="AE139" s="143"/>
      <c r="AF139" s="89"/>
      <c r="AG139" s="113"/>
      <c r="AH139" s="108"/>
      <c r="AI139" s="109"/>
      <c r="AJ139" s="59"/>
      <c r="AK139" s="105"/>
      <c r="AL139" s="59"/>
      <c r="AM139" s="105"/>
      <c r="AN139" s="110"/>
      <c r="AO139" s="59"/>
      <c r="AP139" s="105"/>
      <c r="AQ139" s="110"/>
      <c r="AR139" s="111"/>
      <c r="AS139" s="28"/>
      <c r="AT139" s="29"/>
    </row>
    <row r="140" spans="1:46" s="126" customFormat="1" ht="15.75" customHeight="1">
      <c r="A140" s="148"/>
      <c r="B140" s="40"/>
      <c r="C140" s="59"/>
      <c r="D140" s="104"/>
      <c r="E140" s="60"/>
      <c r="F140" s="59"/>
      <c r="G140" s="105"/>
      <c r="H140" s="59"/>
      <c r="I140" s="103"/>
      <c r="J140" s="107"/>
      <c r="K140" s="108"/>
      <c r="L140" s="109"/>
      <c r="M140" s="60"/>
      <c r="N140" s="59"/>
      <c r="O140" s="105"/>
      <c r="P140" s="59"/>
      <c r="Q140" s="105"/>
      <c r="R140" s="110"/>
      <c r="S140" s="59"/>
      <c r="T140" s="103"/>
      <c r="U140" s="127"/>
      <c r="V140" s="108"/>
      <c r="W140" s="109"/>
      <c r="X140" s="60"/>
      <c r="Y140" s="59"/>
      <c r="Z140" s="105"/>
      <c r="AA140" s="59"/>
      <c r="AB140" s="105"/>
      <c r="AC140" s="110"/>
      <c r="AD140" s="110"/>
      <c r="AE140" s="143"/>
      <c r="AF140" s="89"/>
      <c r="AG140" s="113"/>
      <c r="AH140" s="108"/>
      <c r="AI140" s="109"/>
      <c r="AJ140" s="59"/>
      <c r="AK140" s="105"/>
      <c r="AL140" s="59"/>
      <c r="AM140" s="105"/>
      <c r="AN140" s="110"/>
      <c r="AO140" s="59"/>
      <c r="AP140" s="105"/>
      <c r="AQ140" s="110"/>
      <c r="AR140" s="111"/>
      <c r="AS140" s="28"/>
      <c r="AT140" s="29"/>
    </row>
    <row r="141" spans="1:46" s="126" customFormat="1" ht="15.75" customHeight="1">
      <c r="A141" s="148"/>
      <c r="B141" s="40"/>
      <c r="C141" s="59"/>
      <c r="D141" s="104"/>
      <c r="E141" s="60"/>
      <c r="F141" s="59"/>
      <c r="G141" s="105"/>
      <c r="H141" s="59"/>
      <c r="I141" s="103"/>
      <c r="J141" s="107"/>
      <c r="K141" s="108"/>
      <c r="L141" s="109"/>
      <c r="M141" s="60"/>
      <c r="N141" s="59"/>
      <c r="O141" s="105"/>
      <c r="P141" s="59"/>
      <c r="Q141" s="105"/>
      <c r="R141" s="110"/>
      <c r="S141" s="59"/>
      <c r="T141" s="103"/>
      <c r="U141" s="127"/>
      <c r="V141" s="108"/>
      <c r="W141" s="109"/>
      <c r="X141" s="60"/>
      <c r="Y141" s="59"/>
      <c r="Z141" s="105"/>
      <c r="AA141" s="59"/>
      <c r="AB141" s="105"/>
      <c r="AC141" s="110"/>
      <c r="AD141" s="110"/>
      <c r="AE141" s="143"/>
      <c r="AF141" s="89"/>
      <c r="AG141" s="113"/>
      <c r="AH141" s="108"/>
      <c r="AI141" s="109"/>
      <c r="AJ141" s="59"/>
      <c r="AK141" s="105"/>
      <c r="AL141" s="59"/>
      <c r="AM141" s="105"/>
      <c r="AN141" s="110"/>
      <c r="AO141" s="59"/>
      <c r="AP141" s="105"/>
      <c r="AQ141" s="110"/>
      <c r="AR141" s="111"/>
      <c r="AS141" s="28"/>
      <c r="AT141" s="29"/>
    </row>
    <row r="142" spans="1:46" s="126" customFormat="1" ht="15.75" customHeight="1">
      <c r="A142" s="148"/>
      <c r="B142" s="40"/>
      <c r="C142" s="59"/>
      <c r="D142" s="104"/>
      <c r="E142" s="60"/>
      <c r="F142" s="59"/>
      <c r="G142" s="105"/>
      <c r="H142" s="59"/>
      <c r="I142" s="103"/>
      <c r="J142" s="107"/>
      <c r="K142" s="108"/>
      <c r="L142" s="109"/>
      <c r="M142" s="60"/>
      <c r="N142" s="59"/>
      <c r="O142" s="105"/>
      <c r="P142" s="59"/>
      <c r="Q142" s="105"/>
      <c r="R142" s="110"/>
      <c r="S142" s="59"/>
      <c r="T142" s="103"/>
      <c r="U142" s="127"/>
      <c r="V142" s="108"/>
      <c r="W142" s="109"/>
      <c r="X142" s="60"/>
      <c r="Y142" s="59"/>
      <c r="Z142" s="105"/>
      <c r="AA142" s="59"/>
      <c r="AB142" s="105"/>
      <c r="AC142" s="110"/>
      <c r="AD142" s="110"/>
      <c r="AE142" s="143"/>
      <c r="AF142" s="89"/>
      <c r="AG142" s="113"/>
      <c r="AH142" s="108"/>
      <c r="AI142" s="109"/>
      <c r="AJ142" s="59"/>
      <c r="AK142" s="105"/>
      <c r="AL142" s="59"/>
      <c r="AM142" s="105"/>
      <c r="AN142" s="110"/>
      <c r="AO142" s="59"/>
      <c r="AP142" s="105"/>
      <c r="AQ142" s="110"/>
      <c r="AR142" s="111"/>
      <c r="AS142" s="28"/>
      <c r="AT142" s="29"/>
    </row>
    <row r="143" spans="1:46" s="126" customFormat="1" ht="15.75" customHeight="1">
      <c r="A143" s="148"/>
      <c r="B143" s="40"/>
      <c r="C143" s="59"/>
      <c r="D143" s="104"/>
      <c r="E143" s="60"/>
      <c r="F143" s="59"/>
      <c r="G143" s="105"/>
      <c r="H143" s="59"/>
      <c r="I143" s="103"/>
      <c r="J143" s="107"/>
      <c r="K143" s="108"/>
      <c r="L143" s="109"/>
      <c r="M143" s="60"/>
      <c r="N143" s="59"/>
      <c r="O143" s="105"/>
      <c r="P143" s="59"/>
      <c r="Q143" s="105"/>
      <c r="R143" s="110"/>
      <c r="S143" s="59"/>
      <c r="T143" s="103"/>
      <c r="U143" s="127"/>
      <c r="V143" s="108"/>
      <c r="W143" s="109"/>
      <c r="X143" s="60"/>
      <c r="Y143" s="59"/>
      <c r="Z143" s="105"/>
      <c r="AA143" s="59"/>
      <c r="AB143" s="105"/>
      <c r="AC143" s="110"/>
      <c r="AD143" s="110"/>
      <c r="AE143" s="143"/>
      <c r="AF143" s="89"/>
      <c r="AG143" s="113"/>
      <c r="AH143" s="108"/>
      <c r="AI143" s="109"/>
      <c r="AJ143" s="59"/>
      <c r="AK143" s="105"/>
      <c r="AL143" s="59"/>
      <c r="AM143" s="105"/>
      <c r="AN143" s="110"/>
      <c r="AO143" s="59"/>
      <c r="AP143" s="105"/>
      <c r="AQ143" s="110"/>
      <c r="AR143" s="111"/>
      <c r="AS143" s="28"/>
      <c r="AT143" s="29"/>
    </row>
    <row r="144" spans="1:46" s="126" customFormat="1" ht="15.75" customHeight="1">
      <c r="A144" s="148"/>
      <c r="B144" s="40"/>
      <c r="C144" s="59"/>
      <c r="D144" s="104"/>
      <c r="E144" s="60"/>
      <c r="F144" s="59"/>
      <c r="G144" s="105"/>
      <c r="H144" s="59"/>
      <c r="I144" s="103"/>
      <c r="J144" s="107"/>
      <c r="K144" s="108"/>
      <c r="L144" s="109"/>
      <c r="M144" s="60"/>
      <c r="N144" s="59"/>
      <c r="O144" s="105"/>
      <c r="P144" s="59"/>
      <c r="Q144" s="105"/>
      <c r="R144" s="110"/>
      <c r="S144" s="59"/>
      <c r="T144" s="103"/>
      <c r="U144" s="127"/>
      <c r="V144" s="108"/>
      <c r="W144" s="109"/>
      <c r="X144" s="60"/>
      <c r="Y144" s="59"/>
      <c r="Z144" s="105"/>
      <c r="AA144" s="59"/>
      <c r="AB144" s="105"/>
      <c r="AC144" s="110"/>
      <c r="AD144" s="110"/>
      <c r="AE144" s="143"/>
      <c r="AF144" s="89"/>
      <c r="AG144" s="113"/>
      <c r="AH144" s="108"/>
      <c r="AI144" s="109"/>
      <c r="AJ144" s="59"/>
      <c r="AK144" s="105"/>
      <c r="AL144" s="59"/>
      <c r="AM144" s="105"/>
      <c r="AN144" s="110"/>
      <c r="AO144" s="59"/>
      <c r="AP144" s="105"/>
      <c r="AQ144" s="110"/>
      <c r="AR144" s="111"/>
      <c r="AS144" s="28"/>
      <c r="AT144" s="29"/>
    </row>
    <row r="145" spans="1:46" s="126" customFormat="1" ht="15.75" customHeight="1">
      <c r="A145" s="148"/>
      <c r="B145" s="40"/>
      <c r="C145" s="59"/>
      <c r="D145" s="104"/>
      <c r="E145" s="60"/>
      <c r="F145" s="59"/>
      <c r="G145" s="105"/>
      <c r="H145" s="59"/>
      <c r="I145" s="103"/>
      <c r="J145" s="107"/>
      <c r="K145" s="108"/>
      <c r="L145" s="109"/>
      <c r="M145" s="60"/>
      <c r="N145" s="59"/>
      <c r="O145" s="105"/>
      <c r="P145" s="59"/>
      <c r="Q145" s="105"/>
      <c r="R145" s="110"/>
      <c r="S145" s="59"/>
      <c r="T145" s="103"/>
      <c r="U145" s="127"/>
      <c r="V145" s="108"/>
      <c r="W145" s="109"/>
      <c r="X145" s="60"/>
      <c r="Y145" s="59"/>
      <c r="Z145" s="105"/>
      <c r="AA145" s="59"/>
      <c r="AB145" s="105"/>
      <c r="AC145" s="110"/>
      <c r="AD145" s="110"/>
      <c r="AE145" s="143"/>
      <c r="AF145" s="89"/>
      <c r="AG145" s="113"/>
      <c r="AH145" s="108"/>
      <c r="AI145" s="109"/>
      <c r="AJ145" s="59"/>
      <c r="AK145" s="105"/>
      <c r="AL145" s="59"/>
      <c r="AM145" s="105"/>
      <c r="AN145" s="110"/>
      <c r="AO145" s="59"/>
      <c r="AP145" s="105"/>
      <c r="AQ145" s="110"/>
      <c r="AR145" s="111"/>
      <c r="AS145" s="28"/>
      <c r="AT145" s="29"/>
    </row>
    <row r="146" spans="1:46" s="126" customFormat="1" ht="15.75" customHeight="1">
      <c r="A146" s="148"/>
      <c r="B146" s="40"/>
      <c r="C146" s="59"/>
      <c r="D146" s="104"/>
      <c r="E146" s="60"/>
      <c r="F146" s="59"/>
      <c r="G146" s="105"/>
      <c r="H146" s="59"/>
      <c r="I146" s="103"/>
      <c r="J146" s="107"/>
      <c r="K146" s="108"/>
      <c r="L146" s="109"/>
      <c r="M146" s="60"/>
      <c r="N146" s="59"/>
      <c r="O146" s="105"/>
      <c r="P146" s="59"/>
      <c r="Q146" s="105"/>
      <c r="R146" s="110"/>
      <c r="S146" s="59"/>
      <c r="T146" s="103"/>
      <c r="U146" s="127"/>
      <c r="V146" s="108"/>
      <c r="W146" s="109"/>
      <c r="X146" s="60"/>
      <c r="Y146" s="59"/>
      <c r="Z146" s="105"/>
      <c r="AA146" s="59"/>
      <c r="AB146" s="105"/>
      <c r="AC146" s="110"/>
      <c r="AD146" s="110"/>
      <c r="AE146" s="143"/>
      <c r="AF146" s="89"/>
      <c r="AG146" s="113"/>
      <c r="AH146" s="108"/>
      <c r="AI146" s="109"/>
      <c r="AJ146" s="59"/>
      <c r="AK146" s="105"/>
      <c r="AL146" s="59"/>
      <c r="AM146" s="105"/>
      <c r="AN146" s="110"/>
      <c r="AO146" s="59"/>
      <c r="AP146" s="105"/>
      <c r="AQ146" s="110"/>
      <c r="AR146" s="111"/>
      <c r="AS146" s="28"/>
      <c r="AT146" s="29"/>
    </row>
    <row r="147" spans="1:46" s="126" customFormat="1" ht="15.75" customHeight="1">
      <c r="A147" s="148"/>
      <c r="B147" s="40"/>
      <c r="C147" s="59"/>
      <c r="D147" s="104"/>
      <c r="E147" s="60"/>
      <c r="F147" s="59"/>
      <c r="G147" s="105"/>
      <c r="H147" s="59"/>
      <c r="I147" s="103"/>
      <c r="J147" s="107"/>
      <c r="K147" s="108"/>
      <c r="L147" s="109"/>
      <c r="M147" s="60"/>
      <c r="N147" s="59"/>
      <c r="O147" s="105"/>
      <c r="P147" s="59"/>
      <c r="Q147" s="105"/>
      <c r="R147" s="110"/>
      <c r="S147" s="59"/>
      <c r="T147" s="103"/>
      <c r="U147" s="127"/>
      <c r="V147" s="108"/>
      <c r="W147" s="109"/>
      <c r="X147" s="60"/>
      <c r="Y147" s="59"/>
      <c r="Z147" s="105"/>
      <c r="AA147" s="59"/>
      <c r="AB147" s="105"/>
      <c r="AC147" s="110"/>
      <c r="AD147" s="110"/>
      <c r="AE147" s="143"/>
      <c r="AF147" s="89"/>
      <c r="AG147" s="113"/>
      <c r="AH147" s="108"/>
      <c r="AI147" s="109"/>
      <c r="AJ147" s="59"/>
      <c r="AK147" s="105"/>
      <c r="AL147" s="59"/>
      <c r="AM147" s="105"/>
      <c r="AN147" s="110"/>
      <c r="AO147" s="59"/>
      <c r="AP147" s="105"/>
      <c r="AQ147" s="110"/>
      <c r="AR147" s="111"/>
      <c r="AS147" s="28"/>
      <c r="AT147" s="29"/>
    </row>
    <row r="148" spans="1:46" s="126" customFormat="1" ht="15.75" customHeight="1">
      <c r="A148" s="148"/>
      <c r="B148" s="40"/>
      <c r="C148" s="59"/>
      <c r="D148" s="104"/>
      <c r="E148" s="60"/>
      <c r="F148" s="59"/>
      <c r="G148" s="105"/>
      <c r="H148" s="59"/>
      <c r="I148" s="103"/>
      <c r="J148" s="107"/>
      <c r="K148" s="108"/>
      <c r="L148" s="109"/>
      <c r="M148" s="60"/>
      <c r="N148" s="59"/>
      <c r="O148" s="105"/>
      <c r="P148" s="59"/>
      <c r="Q148" s="105"/>
      <c r="R148" s="110"/>
      <c r="S148" s="59"/>
      <c r="T148" s="112"/>
      <c r="U148" s="127"/>
      <c r="V148" s="108"/>
      <c r="W148" s="109"/>
      <c r="X148" s="60"/>
      <c r="Y148" s="59"/>
      <c r="Z148" s="105"/>
      <c r="AA148" s="59"/>
      <c r="AB148" s="105"/>
      <c r="AC148" s="110"/>
      <c r="AD148" s="110"/>
      <c r="AE148" s="143"/>
      <c r="AF148" s="89"/>
      <c r="AG148" s="113"/>
      <c r="AH148" s="108"/>
      <c r="AI148" s="109"/>
      <c r="AJ148" s="59"/>
      <c r="AK148" s="105"/>
      <c r="AL148" s="59"/>
      <c r="AM148" s="105"/>
      <c r="AN148" s="110"/>
      <c r="AO148" s="59"/>
      <c r="AP148" s="105"/>
      <c r="AQ148" s="110"/>
      <c r="AR148" s="111"/>
      <c r="AS148" s="28"/>
      <c r="AT148" s="29"/>
    </row>
    <row r="149" spans="1:46" s="126" customFormat="1" ht="15.75" customHeight="1">
      <c r="A149" s="148"/>
      <c r="B149" s="40"/>
      <c r="C149" s="59"/>
      <c r="D149" s="104"/>
      <c r="E149" s="60"/>
      <c r="F149" s="59"/>
      <c r="G149" s="105"/>
      <c r="H149" s="59"/>
      <c r="I149" s="103"/>
      <c r="J149" s="107"/>
      <c r="K149" s="108"/>
      <c r="L149" s="109"/>
      <c r="M149" s="60"/>
      <c r="N149" s="59"/>
      <c r="O149" s="105"/>
      <c r="P149" s="59"/>
      <c r="Q149" s="105"/>
      <c r="R149" s="110"/>
      <c r="S149" s="59"/>
      <c r="T149" s="103"/>
      <c r="U149" s="127"/>
      <c r="V149" s="108"/>
      <c r="W149" s="109"/>
      <c r="X149" s="60"/>
      <c r="Y149" s="59"/>
      <c r="Z149" s="105"/>
      <c r="AA149" s="59"/>
      <c r="AB149" s="105"/>
      <c r="AC149" s="110"/>
      <c r="AD149" s="110"/>
      <c r="AE149" s="143"/>
      <c r="AF149" s="89"/>
      <c r="AG149" s="113"/>
      <c r="AH149" s="108"/>
      <c r="AI149" s="109"/>
      <c r="AJ149" s="59"/>
      <c r="AK149" s="105"/>
      <c r="AL149" s="59"/>
      <c r="AM149" s="105"/>
      <c r="AN149" s="110"/>
      <c r="AO149" s="59"/>
      <c r="AP149" s="105"/>
      <c r="AQ149" s="110"/>
      <c r="AR149" s="111"/>
      <c r="AS149" s="28"/>
      <c r="AT149" s="29"/>
    </row>
    <row r="150" spans="1:46" s="126" customFormat="1" ht="15.75" customHeight="1">
      <c r="A150" s="148"/>
      <c r="B150" s="40"/>
      <c r="C150" s="59"/>
      <c r="D150" s="104"/>
      <c r="E150" s="60"/>
      <c r="F150" s="59"/>
      <c r="G150" s="105"/>
      <c r="H150" s="59"/>
      <c r="I150" s="103"/>
      <c r="J150" s="107"/>
      <c r="K150" s="108"/>
      <c r="L150" s="109"/>
      <c r="M150" s="60"/>
      <c r="N150" s="59"/>
      <c r="O150" s="105"/>
      <c r="P150" s="59"/>
      <c r="Q150" s="105"/>
      <c r="R150" s="110"/>
      <c r="S150" s="59"/>
      <c r="T150" s="103"/>
      <c r="U150" s="127"/>
      <c r="V150" s="108"/>
      <c r="W150" s="109"/>
      <c r="X150" s="60"/>
      <c r="Y150" s="59"/>
      <c r="Z150" s="105"/>
      <c r="AA150" s="59"/>
      <c r="AB150" s="105"/>
      <c r="AC150" s="110"/>
      <c r="AD150" s="110"/>
      <c r="AE150" s="143"/>
      <c r="AF150" s="89"/>
      <c r="AG150" s="113"/>
      <c r="AH150" s="108"/>
      <c r="AI150" s="109"/>
      <c r="AJ150" s="59"/>
      <c r="AK150" s="105"/>
      <c r="AL150" s="59"/>
      <c r="AM150" s="105"/>
      <c r="AN150" s="110"/>
      <c r="AO150" s="59"/>
      <c r="AP150" s="105"/>
      <c r="AQ150" s="110"/>
      <c r="AR150" s="111"/>
      <c r="AS150" s="28"/>
      <c r="AT150" s="29"/>
    </row>
    <row r="151" spans="1:46" s="126" customFormat="1" ht="15.75" customHeight="1">
      <c r="A151" s="148"/>
      <c r="B151" s="40"/>
      <c r="C151" s="59"/>
      <c r="D151" s="104"/>
      <c r="E151" s="60"/>
      <c r="F151" s="59"/>
      <c r="G151" s="105"/>
      <c r="H151" s="59"/>
      <c r="I151" s="103"/>
      <c r="J151" s="107"/>
      <c r="K151" s="108"/>
      <c r="L151" s="109"/>
      <c r="M151" s="60"/>
      <c r="N151" s="59"/>
      <c r="O151" s="105"/>
      <c r="P151" s="59"/>
      <c r="Q151" s="105"/>
      <c r="R151" s="110"/>
      <c r="S151" s="59"/>
      <c r="T151" s="103"/>
      <c r="U151" s="127"/>
      <c r="V151" s="108"/>
      <c r="W151" s="109"/>
      <c r="X151" s="60"/>
      <c r="Y151" s="59"/>
      <c r="Z151" s="105"/>
      <c r="AA151" s="59"/>
      <c r="AB151" s="105"/>
      <c r="AC151" s="110"/>
      <c r="AD151" s="110"/>
      <c r="AE151" s="143"/>
      <c r="AF151" s="89"/>
      <c r="AG151" s="113"/>
      <c r="AH151" s="108"/>
      <c r="AI151" s="109"/>
      <c r="AJ151" s="59"/>
      <c r="AK151" s="105"/>
      <c r="AL151" s="59"/>
      <c r="AM151" s="105"/>
      <c r="AN151" s="110"/>
      <c r="AO151" s="59"/>
      <c r="AP151" s="105"/>
      <c r="AQ151" s="110"/>
      <c r="AR151" s="111"/>
      <c r="AS151" s="28"/>
      <c r="AT151" s="29"/>
    </row>
    <row r="152" spans="1:46" s="126" customFormat="1" ht="15.75" customHeight="1">
      <c r="A152" s="148"/>
      <c r="B152" s="40"/>
      <c r="C152" s="59"/>
      <c r="D152" s="104"/>
      <c r="E152" s="60"/>
      <c r="F152" s="59"/>
      <c r="G152" s="105"/>
      <c r="H152" s="59"/>
      <c r="I152" s="103"/>
      <c r="J152" s="107"/>
      <c r="K152" s="108"/>
      <c r="L152" s="109"/>
      <c r="M152" s="60"/>
      <c r="N152" s="59"/>
      <c r="O152" s="105"/>
      <c r="P152" s="59"/>
      <c r="Q152" s="105"/>
      <c r="R152" s="110"/>
      <c r="S152" s="59"/>
      <c r="T152" s="112"/>
      <c r="U152" s="127"/>
      <c r="V152" s="108"/>
      <c r="W152" s="109"/>
      <c r="X152" s="60"/>
      <c r="Y152" s="59"/>
      <c r="Z152" s="105"/>
      <c r="AA152" s="59"/>
      <c r="AB152" s="105"/>
      <c r="AC152" s="110"/>
      <c r="AD152" s="110"/>
      <c r="AE152" s="143"/>
      <c r="AF152" s="89"/>
      <c r="AG152" s="113"/>
      <c r="AH152" s="108"/>
      <c r="AI152" s="109"/>
      <c r="AJ152" s="59"/>
      <c r="AK152" s="105"/>
      <c r="AL152" s="59"/>
      <c r="AM152" s="105"/>
      <c r="AN152" s="110"/>
      <c r="AO152" s="59"/>
      <c r="AP152" s="105"/>
      <c r="AQ152" s="110"/>
      <c r="AR152" s="111"/>
      <c r="AS152" s="28"/>
      <c r="AT152" s="29"/>
    </row>
    <row r="153" spans="1:46" s="126" customFormat="1" ht="15.75" customHeight="1">
      <c r="A153" s="148"/>
      <c r="B153" s="40"/>
      <c r="C153" s="59"/>
      <c r="D153" s="104"/>
      <c r="E153" s="60"/>
      <c r="F153" s="59"/>
      <c r="G153" s="105"/>
      <c r="H153" s="59"/>
      <c r="I153" s="40"/>
      <c r="J153" s="107"/>
      <c r="K153" s="108"/>
      <c r="L153" s="109"/>
      <c r="M153" s="60"/>
      <c r="N153" s="59"/>
      <c r="O153" s="105"/>
      <c r="P153" s="59"/>
      <c r="Q153" s="105"/>
      <c r="R153" s="110"/>
      <c r="S153" s="59"/>
      <c r="T153" s="40"/>
      <c r="U153" s="127"/>
      <c r="V153" s="108"/>
      <c r="W153" s="109"/>
      <c r="X153" s="60"/>
      <c r="Y153" s="59"/>
      <c r="Z153" s="105"/>
      <c r="AA153" s="59"/>
      <c r="AB153" s="105"/>
      <c r="AC153" s="110"/>
      <c r="AD153" s="110"/>
      <c r="AE153" s="59"/>
      <c r="AF153" s="40"/>
      <c r="AG153" s="113"/>
      <c r="AH153" s="108"/>
      <c r="AI153" s="109"/>
      <c r="AJ153" s="59"/>
      <c r="AK153" s="105"/>
      <c r="AL153" s="59"/>
      <c r="AM153" s="105"/>
      <c r="AN153" s="110"/>
      <c r="AO153" s="59"/>
      <c r="AP153" s="105"/>
      <c r="AQ153" s="110"/>
      <c r="AR153" s="111"/>
      <c r="AS153" s="28"/>
      <c r="AT153" s="29"/>
    </row>
    <row r="154" spans="1:46" s="126" customFormat="1" ht="15.75" customHeight="1">
      <c r="A154" s="148"/>
      <c r="B154" s="89"/>
      <c r="C154" s="59"/>
      <c r="D154" s="104"/>
      <c r="E154" s="60"/>
      <c r="F154" s="59"/>
      <c r="G154" s="105"/>
      <c r="H154" s="59"/>
      <c r="I154" s="89"/>
      <c r="J154" s="107"/>
      <c r="K154" s="108"/>
      <c r="L154" s="109"/>
      <c r="M154" s="60"/>
      <c r="N154" s="59"/>
      <c r="O154" s="105"/>
      <c r="P154" s="59"/>
      <c r="Q154" s="105"/>
      <c r="R154" s="110"/>
      <c r="S154" s="59"/>
      <c r="T154" s="89"/>
      <c r="U154" s="127"/>
      <c r="V154" s="108"/>
      <c r="W154" s="109"/>
      <c r="X154" s="60"/>
      <c r="Y154" s="59"/>
      <c r="Z154" s="105"/>
      <c r="AA154" s="59"/>
      <c r="AB154" s="105"/>
      <c r="AC154" s="110"/>
      <c r="AD154" s="110"/>
      <c r="AE154" s="59"/>
      <c r="AF154" s="89"/>
      <c r="AG154" s="113"/>
      <c r="AH154" s="108"/>
      <c r="AI154" s="109"/>
      <c r="AJ154" s="59"/>
      <c r="AK154" s="105"/>
      <c r="AL154" s="59"/>
      <c r="AM154" s="105"/>
      <c r="AN154" s="110"/>
      <c r="AO154" s="59"/>
      <c r="AP154" s="105"/>
      <c r="AQ154" s="110"/>
      <c r="AR154" s="111"/>
      <c r="AS154" s="28"/>
      <c r="AT154" s="29"/>
    </row>
    <row r="155" spans="1:46" s="126" customFormat="1" ht="15.75" customHeight="1">
      <c r="A155" s="121"/>
      <c r="B155" s="59"/>
      <c r="C155" s="59"/>
      <c r="D155" s="105"/>
      <c r="E155" s="116"/>
      <c r="F155" s="59"/>
      <c r="G155" s="117"/>
      <c r="H155" s="59"/>
      <c r="I155" s="59"/>
      <c r="J155" s="119"/>
      <c r="K155" s="136"/>
      <c r="L155" s="105"/>
      <c r="M155" s="116"/>
      <c r="N155" s="59"/>
      <c r="O155" s="117"/>
      <c r="P155" s="59"/>
      <c r="Q155" s="59"/>
      <c r="R155" s="59"/>
      <c r="S155" s="59"/>
      <c r="T155" s="59"/>
      <c r="U155" s="59"/>
      <c r="V155" s="136"/>
      <c r="W155" s="105"/>
      <c r="X155" s="59"/>
      <c r="Y155" s="59"/>
      <c r="Z155" s="117"/>
      <c r="AA155" s="59"/>
      <c r="AB155" s="59"/>
      <c r="AC155" s="59"/>
      <c r="AD155" s="59"/>
      <c r="AE155" s="59"/>
      <c r="AF155" s="59"/>
      <c r="AG155" s="59"/>
      <c r="AH155" s="59"/>
      <c r="AI155" s="135"/>
      <c r="AJ155" s="59"/>
      <c r="AK155" s="117"/>
      <c r="AL155" s="59"/>
      <c r="AM155" s="59"/>
      <c r="AN155" s="59"/>
      <c r="AO155" s="59"/>
      <c r="AP155" s="59"/>
      <c r="AQ155" s="59"/>
      <c r="AR155" s="59"/>
      <c r="AS155" s="27"/>
      <c r="AT155" s="120"/>
    </row>
    <row r="156" spans="1:46" s="126" customFormat="1" ht="15.75" customHeight="1">
      <c r="A156" s="121"/>
      <c r="B156" s="59"/>
      <c r="C156" s="59"/>
      <c r="D156" s="105"/>
      <c r="E156" s="116"/>
      <c r="F156" s="59"/>
      <c r="G156" s="122"/>
      <c r="H156" s="59"/>
      <c r="I156" s="59"/>
      <c r="J156" s="119"/>
      <c r="K156" s="136"/>
      <c r="L156" s="105"/>
      <c r="M156" s="116"/>
      <c r="N156" s="59"/>
      <c r="O156" s="122"/>
      <c r="P156" s="59"/>
      <c r="Q156" s="59"/>
      <c r="R156" s="59"/>
      <c r="S156" s="59"/>
      <c r="T156" s="59"/>
      <c r="U156" s="59"/>
      <c r="V156" s="136"/>
      <c r="W156" s="105"/>
      <c r="X156" s="59"/>
      <c r="Y156" s="59"/>
      <c r="Z156" s="122"/>
      <c r="AA156" s="59"/>
      <c r="AB156" s="59"/>
      <c r="AC156" s="59"/>
      <c r="AD156" s="59"/>
      <c r="AE156" s="59"/>
      <c r="AF156" s="59"/>
      <c r="AG156" s="59"/>
      <c r="AH156" s="59"/>
      <c r="AI156" s="135"/>
      <c r="AJ156" s="59"/>
      <c r="AK156" s="122"/>
      <c r="AL156" s="59"/>
      <c r="AM156" s="59"/>
      <c r="AN156" s="59"/>
      <c r="AO156" s="59"/>
      <c r="AP156" s="59"/>
      <c r="AQ156" s="59"/>
      <c r="AR156" s="59"/>
      <c r="AS156" s="27"/>
      <c r="AT156" s="123"/>
    </row>
    <row r="157" spans="1:46" s="22" customFormat="1" ht="15.75" customHeight="1">
      <c r="A157" s="62"/>
      <c r="B157" s="38"/>
      <c r="C157" s="38"/>
      <c r="D157" s="56"/>
      <c r="E157" s="61"/>
      <c r="F157" s="38"/>
      <c r="G157" s="34"/>
      <c r="H157" s="38"/>
      <c r="I157" s="38"/>
      <c r="J157" s="94"/>
      <c r="K157" s="51"/>
      <c r="L157" s="56"/>
      <c r="M157" s="61"/>
      <c r="N157" s="38"/>
      <c r="O157" s="34"/>
      <c r="P157" s="38"/>
      <c r="Q157" s="38"/>
      <c r="R157" s="38"/>
      <c r="S157" s="38"/>
      <c r="T157" s="38"/>
      <c r="U157" s="38"/>
      <c r="V157" s="51"/>
      <c r="W157" s="56"/>
      <c r="X157" s="38"/>
      <c r="Y157" s="38"/>
      <c r="Z157" s="34"/>
      <c r="AA157" s="38"/>
      <c r="AB157" s="38"/>
      <c r="AC157" s="38"/>
      <c r="AD157" s="38"/>
      <c r="AE157" s="38"/>
      <c r="AF157" s="38"/>
      <c r="AG157" s="38"/>
      <c r="AH157" s="38"/>
      <c r="AI157" s="63"/>
      <c r="AJ157" s="38"/>
      <c r="AK157" s="34"/>
      <c r="AL157" s="38"/>
      <c r="AM157" s="38"/>
      <c r="AN157" s="38"/>
      <c r="AO157" s="38"/>
      <c r="AP157" s="38"/>
      <c r="AQ157" s="38"/>
      <c r="AR157" s="38"/>
      <c r="AS157" s="12"/>
      <c r="AT157" s="20"/>
    </row>
    <row r="158" spans="1:46" s="22" customFormat="1" ht="15.75" customHeight="1">
      <c r="A158" s="62"/>
      <c r="B158" s="38"/>
      <c r="C158" s="38"/>
      <c r="D158" s="56"/>
      <c r="E158" s="61"/>
      <c r="F158" s="38"/>
      <c r="G158" s="34"/>
      <c r="H158" s="38"/>
      <c r="I158" s="38"/>
      <c r="J158" s="94"/>
      <c r="K158" s="51"/>
      <c r="L158" s="56"/>
      <c r="M158" s="61"/>
      <c r="N158" s="38"/>
      <c r="O158" s="34"/>
      <c r="P158" s="38"/>
      <c r="Q158" s="38"/>
      <c r="R158" s="38"/>
      <c r="S158" s="38"/>
      <c r="T158" s="38"/>
      <c r="U158" s="38"/>
      <c r="V158" s="51"/>
      <c r="W158" s="56"/>
      <c r="X158" s="38"/>
      <c r="Y158" s="38"/>
      <c r="Z158" s="34"/>
      <c r="AA158" s="38"/>
      <c r="AB158" s="38"/>
      <c r="AC158" s="38"/>
      <c r="AD158" s="38"/>
      <c r="AE158" s="38"/>
      <c r="AF158" s="38"/>
      <c r="AG158" s="38"/>
      <c r="AH158" s="38"/>
      <c r="AI158" s="63"/>
      <c r="AJ158" s="38"/>
      <c r="AK158" s="34"/>
      <c r="AL158" s="38"/>
      <c r="AM158" s="38"/>
      <c r="AN158" s="38"/>
      <c r="AO158" s="38"/>
      <c r="AP158" s="85"/>
      <c r="AQ158" s="86"/>
      <c r="AR158" s="38"/>
      <c r="AS158" s="12"/>
      <c r="AT158" s="20"/>
    </row>
    <row r="159" spans="1:46" s="22" customFormat="1" ht="15.75" customHeight="1">
      <c r="A159" s="62"/>
      <c r="B159" s="38"/>
      <c r="C159" s="38"/>
      <c r="D159" s="56"/>
      <c r="E159" s="61"/>
      <c r="F159" s="38"/>
      <c r="G159" s="34"/>
      <c r="H159" s="38"/>
      <c r="I159" s="38"/>
      <c r="J159" s="94"/>
      <c r="K159" s="51"/>
      <c r="L159" s="56"/>
      <c r="M159" s="61"/>
      <c r="N159" s="38"/>
      <c r="O159" s="34"/>
      <c r="P159" s="38"/>
      <c r="Q159" s="38"/>
      <c r="R159" s="38"/>
      <c r="S159" s="38"/>
      <c r="T159" s="38"/>
      <c r="U159" s="38"/>
      <c r="V159" s="51"/>
      <c r="W159" s="56"/>
      <c r="X159" s="38"/>
      <c r="Y159" s="38"/>
      <c r="Z159" s="34"/>
      <c r="AA159" s="38"/>
      <c r="AB159" s="38"/>
      <c r="AC159" s="38"/>
      <c r="AD159" s="38"/>
      <c r="AE159" s="38"/>
      <c r="AF159" s="38"/>
      <c r="AG159" s="38"/>
      <c r="AH159" s="38"/>
      <c r="AI159" s="63"/>
      <c r="AJ159" s="38"/>
      <c r="AK159" s="34"/>
      <c r="AL159" s="38"/>
      <c r="AM159" s="38"/>
      <c r="AN159" s="38"/>
      <c r="AO159" s="38"/>
      <c r="AP159" s="87"/>
      <c r="AQ159" s="88"/>
      <c r="AR159" s="38"/>
      <c r="AS159" s="12"/>
      <c r="AT159" s="20"/>
    </row>
    <row r="160" spans="1:47" ht="15.75" customHeight="1">
      <c r="A160" s="150"/>
      <c r="B160" s="42"/>
      <c r="C160" s="42"/>
      <c r="D160" s="42"/>
      <c r="E160" s="38"/>
      <c r="F160" s="38"/>
      <c r="G160" s="56"/>
      <c r="H160" s="38"/>
      <c r="I160" s="65"/>
      <c r="J160" s="98"/>
      <c r="K160" s="65"/>
      <c r="L160" s="65"/>
      <c r="M160" s="38"/>
      <c r="N160" s="38"/>
      <c r="O160" s="56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56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56"/>
      <c r="AL160" s="38"/>
      <c r="AM160" s="38"/>
      <c r="AN160" s="35"/>
      <c r="AO160" s="38"/>
      <c r="AP160" s="66"/>
      <c r="AQ160" s="57"/>
      <c r="AR160" s="64"/>
      <c r="AS160" s="12"/>
      <c r="AT160" s="56"/>
      <c r="AU160" s="11"/>
    </row>
    <row r="161" spans="1:46" ht="15.75" customHeight="1">
      <c r="A161" s="67"/>
      <c r="B161" s="68"/>
      <c r="C161" s="68"/>
      <c r="D161" s="68"/>
      <c r="E161" s="35"/>
      <c r="F161" s="35"/>
      <c r="G161" s="35"/>
      <c r="H161" s="38"/>
      <c r="I161" s="37"/>
      <c r="J161" s="99"/>
      <c r="K161" s="36"/>
      <c r="L161" s="36"/>
      <c r="M161" s="35"/>
      <c r="N161" s="35"/>
      <c r="O161" s="34"/>
      <c r="P161" s="35"/>
      <c r="Q161" s="35"/>
      <c r="R161" s="35"/>
      <c r="S161" s="35"/>
      <c r="T161" s="37"/>
      <c r="U161" s="36"/>
      <c r="V161" s="36"/>
      <c r="W161" s="36"/>
      <c r="X161" s="35"/>
      <c r="Y161" s="35"/>
      <c r="Z161" s="34"/>
      <c r="AA161" s="35"/>
      <c r="AB161" s="35"/>
      <c r="AC161" s="35"/>
      <c r="AD161" s="35"/>
      <c r="AE161" s="35"/>
      <c r="AF161" s="37"/>
      <c r="AG161" s="35"/>
      <c r="AH161" s="35"/>
      <c r="AI161" s="38"/>
      <c r="AJ161" s="36"/>
      <c r="AK161" s="34"/>
      <c r="AL161" s="36"/>
      <c r="AM161" s="35"/>
      <c r="AN161" s="35"/>
      <c r="AO161" s="34"/>
      <c r="AP161" s="44"/>
      <c r="AQ161" s="44"/>
      <c r="AR161" s="38"/>
      <c r="AS161" s="12"/>
      <c r="AT161" s="15"/>
    </row>
    <row r="162" spans="1:45" ht="15.75" customHeight="1">
      <c r="A162" s="67"/>
      <c r="B162" s="69"/>
      <c r="C162" s="35"/>
      <c r="D162" s="35"/>
      <c r="E162" s="35"/>
      <c r="F162" s="35"/>
      <c r="G162" s="70"/>
      <c r="H162" s="38"/>
      <c r="I162" s="38"/>
      <c r="K162" s="38"/>
      <c r="L162" s="38"/>
      <c r="M162" s="38"/>
      <c r="N162" s="38"/>
      <c r="O162" s="70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70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70"/>
      <c r="AL162" s="38"/>
      <c r="AM162" s="38"/>
      <c r="AN162" s="38"/>
      <c r="AR162" s="35"/>
      <c r="AS162" s="12"/>
    </row>
    <row r="163" spans="1:45" ht="15.75" customHeight="1">
      <c r="A163" s="67"/>
      <c r="B163" s="68"/>
      <c r="C163" s="35"/>
      <c r="D163" s="35"/>
      <c r="E163" s="35"/>
      <c r="F163" s="35"/>
      <c r="G163" s="35"/>
      <c r="H163" s="38"/>
      <c r="I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24"/>
      <c r="AM163" s="24"/>
      <c r="AN163" s="38"/>
      <c r="AO163" s="39"/>
      <c r="AP163" s="71"/>
      <c r="AQ163" s="72"/>
      <c r="AR163" s="35"/>
      <c r="AS163" s="12"/>
    </row>
    <row r="164" spans="1:45" ht="15.75" customHeight="1">
      <c r="A164" s="67"/>
      <c r="B164" s="69"/>
      <c r="C164" s="35"/>
      <c r="D164" s="35"/>
      <c r="E164" s="35"/>
      <c r="F164" s="35"/>
      <c r="G164" s="70"/>
      <c r="H164" s="38"/>
      <c r="I164" s="23"/>
      <c r="J164" s="100"/>
      <c r="K164" s="23"/>
      <c r="L164" s="23"/>
      <c r="M164" s="23"/>
      <c r="N164" s="23"/>
      <c r="O164" s="23"/>
      <c r="P164" s="23"/>
      <c r="Q164" s="23"/>
      <c r="R164" s="38"/>
      <c r="S164" s="38"/>
      <c r="T164" s="23"/>
      <c r="U164" s="23"/>
      <c r="V164" s="23"/>
      <c r="W164" s="23"/>
      <c r="X164" s="23"/>
      <c r="Y164" s="23"/>
      <c r="Z164" s="23"/>
      <c r="AA164" s="23"/>
      <c r="AB164" s="23"/>
      <c r="AC164" s="38"/>
      <c r="AD164" s="38"/>
      <c r="AE164" s="38"/>
      <c r="AF164" s="23"/>
      <c r="AG164" s="23"/>
      <c r="AH164" s="23"/>
      <c r="AI164" s="23"/>
      <c r="AJ164" s="23"/>
      <c r="AK164" s="23"/>
      <c r="AL164" s="24"/>
      <c r="AM164" s="24"/>
      <c r="AN164" s="38"/>
      <c r="AO164" s="73"/>
      <c r="AP164" s="35"/>
      <c r="AQ164" s="74"/>
      <c r="AR164" s="35"/>
      <c r="AS164" s="21"/>
    </row>
    <row r="165" spans="1:45" ht="15.75" customHeight="1">
      <c r="A165" s="67"/>
      <c r="B165" s="68"/>
      <c r="C165" s="35"/>
      <c r="D165" s="35"/>
      <c r="E165" s="35"/>
      <c r="F165" s="35"/>
      <c r="G165" s="35"/>
      <c r="H165" s="38"/>
      <c r="I165" s="24"/>
      <c r="J165" s="101"/>
      <c r="K165" s="24"/>
      <c r="L165" s="24"/>
      <c r="M165" s="24"/>
      <c r="N165" s="24"/>
      <c r="O165" s="25"/>
      <c r="P165" s="24"/>
      <c r="Q165" s="24"/>
      <c r="R165" s="38"/>
      <c r="S165" s="38"/>
      <c r="T165" s="24"/>
      <c r="U165" s="24"/>
      <c r="V165" s="24"/>
      <c r="W165" s="24"/>
      <c r="X165" s="24"/>
      <c r="Y165" s="24"/>
      <c r="Z165" s="25"/>
      <c r="AA165" s="24"/>
      <c r="AB165" s="24"/>
      <c r="AC165" s="38"/>
      <c r="AD165" s="38"/>
      <c r="AE165" s="38"/>
      <c r="AF165" s="24"/>
      <c r="AG165" s="24"/>
      <c r="AH165" s="24"/>
      <c r="AI165" s="24"/>
      <c r="AJ165" s="24"/>
      <c r="AK165" s="25"/>
      <c r="AL165" s="38"/>
      <c r="AM165" s="38"/>
      <c r="AN165" s="78"/>
      <c r="AO165" s="75"/>
      <c r="AP165" s="76"/>
      <c r="AQ165" s="77"/>
      <c r="AR165" s="79"/>
      <c r="AS165" s="21"/>
    </row>
    <row r="166" spans="1:45" ht="15.75" customHeight="1">
      <c r="A166" s="67"/>
      <c r="B166" s="69"/>
      <c r="C166" s="35"/>
      <c r="D166" s="35"/>
      <c r="E166" s="35"/>
      <c r="F166" s="35"/>
      <c r="G166" s="70"/>
      <c r="H166" s="38"/>
      <c r="I166" s="24"/>
      <c r="J166" s="101"/>
      <c r="K166" s="24"/>
      <c r="L166" s="24"/>
      <c r="M166" s="24"/>
      <c r="N166" s="24"/>
      <c r="O166" s="26"/>
      <c r="P166" s="24"/>
      <c r="Q166" s="24"/>
      <c r="R166" s="38"/>
      <c r="S166" s="38"/>
      <c r="T166" s="24"/>
      <c r="U166" s="24"/>
      <c r="V166" s="24"/>
      <c r="W166" s="24"/>
      <c r="X166" s="24"/>
      <c r="Y166" s="24"/>
      <c r="Z166" s="26"/>
      <c r="AA166" s="24"/>
      <c r="AB166" s="24"/>
      <c r="AC166" s="38"/>
      <c r="AD166" s="38"/>
      <c r="AE166" s="38"/>
      <c r="AF166" s="24"/>
      <c r="AG166" s="24"/>
      <c r="AH166" s="24"/>
      <c r="AI166" s="24"/>
      <c r="AJ166" s="24"/>
      <c r="AK166" s="26"/>
      <c r="AL166" s="38"/>
      <c r="AM166" s="38"/>
      <c r="AN166" s="38"/>
      <c r="AO166" s="38"/>
      <c r="AP166" s="38"/>
      <c r="AQ166" s="38"/>
      <c r="AR166" s="38"/>
      <c r="AS166" s="21"/>
    </row>
    <row r="167" spans="1:45" ht="15">
      <c r="A167" s="10"/>
      <c r="B167" s="10"/>
      <c r="C167" s="10"/>
      <c r="D167" s="10"/>
      <c r="E167" s="10"/>
      <c r="F167" s="10"/>
      <c r="G167" s="10"/>
      <c r="H167" s="10"/>
      <c r="AS167" s="22"/>
    </row>
    <row r="169" spans="40:53" ht="15">
      <c r="AN169" s="23"/>
      <c r="AT169" s="23"/>
      <c r="AU169" s="23"/>
      <c r="AV169" s="23"/>
      <c r="AW169" s="23"/>
      <c r="AX169" s="23"/>
      <c r="AY169" s="23"/>
      <c r="AZ169" s="23"/>
      <c r="BA169" s="23"/>
    </row>
    <row r="170" spans="1:53" ht="15.75">
      <c r="A170" s="2"/>
      <c r="AN170" s="24"/>
      <c r="AT170" s="24"/>
      <c r="AU170" s="24"/>
      <c r="AV170" s="24"/>
      <c r="AW170" s="24"/>
      <c r="AX170" s="24"/>
      <c r="AY170" s="25">
        <f>AT160-AK160</f>
        <v>0</v>
      </c>
      <c r="AZ170" s="24"/>
      <c r="BA170" s="24"/>
    </row>
    <row r="171" spans="40:53" ht="15">
      <c r="AN171" s="24"/>
      <c r="AT171" s="24" t="s">
        <v>33</v>
      </c>
      <c r="AU171" s="24"/>
      <c r="AV171" s="24"/>
      <c r="AW171" s="24"/>
      <c r="AX171" s="24"/>
      <c r="AY171" s="26" t="e">
        <f>AY170/AK160</f>
        <v>#DIV/0!</v>
      </c>
      <c r="AZ171" s="24"/>
      <c r="BA171" s="24"/>
    </row>
  </sheetData>
  <sheetProtection/>
  <printOptions horizontalCentered="1"/>
  <pageMargins left="0" right="0" top="0.75" bottom="0" header="0.5" footer="0"/>
  <pageSetup fitToHeight="1" fitToWidth="1" horizontalDpi="600" verticalDpi="600" orientation="portrait" scale="87" r:id="rId1"/>
  <headerFooter alignWithMargins="0">
    <oddHeader>&amp;RATTACHMENT C
</oddHeader>
  </headerFooter>
  <rowBreaks count="2" manualBreakCount="2">
    <brk id="83" max="43" man="1"/>
    <brk id="130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KVogt</dc:creator>
  <cp:keywords/>
  <dc:description/>
  <cp:lastModifiedBy>Depalma</cp:lastModifiedBy>
  <cp:lastPrinted>2013-02-28T15:18:10Z</cp:lastPrinted>
  <dcterms:created xsi:type="dcterms:W3CDTF">2005-07-20T20:55:59Z</dcterms:created>
  <dcterms:modified xsi:type="dcterms:W3CDTF">2013-02-28T15:48:02Z</dcterms:modified>
  <cp:category/>
  <cp:version/>
  <cp:contentType/>
  <cp:contentStatus/>
</cp:coreProperties>
</file>