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40" windowHeight="3510" activeTab="0"/>
  </bookViews>
  <sheets>
    <sheet name="Base Guide" sheetId="1" r:id="rId1"/>
    <sheet name="Base +1" sheetId="2" r:id="rId2"/>
    <sheet name="Base +2" sheetId="3" r:id="rId3"/>
    <sheet name="Base +3" sheetId="4" r:id="rId4"/>
    <sheet name="Salary" sheetId="5" r:id="rId5"/>
  </sheets>
  <definedNames>
    <definedName name="BaseSalaryMatricx">'Base Guide'!$C$5:$H$22</definedName>
    <definedName name="BaseSalaryMatrix">'Base Guide'!$C$5:$H$22</definedName>
    <definedName name="BaseZeroStepRange">'Base Guide'!$C$4:$H$4</definedName>
    <definedName name="grads">'Base Guide'!$C$2:$H$3</definedName>
    <definedName name="GUIDE1">'Base Guide'!$C$5:$H$24</definedName>
    <definedName name="GUIDE2">'Base +1'!$C$5:$H$24</definedName>
    <definedName name="GUIDE3">'Base +2'!$C$5:$H$24</definedName>
    <definedName name="GUIDE4">'Base +3'!$C$5:$I$22</definedName>
    <definedName name="Names">'Salary'!$B$5:$E$22</definedName>
    <definedName name="stepmap">'Salary'!$N$4:$O$30</definedName>
    <definedName name="Teacherlist">'Salary'!$B$3:$L$25</definedName>
    <definedName name="Year3Salarymatrix">'Base +3'!$C$5:$H$22</definedName>
    <definedName name="YEARS1">'Base Guide'!$A$5:$B$24</definedName>
    <definedName name="YEARS2">'Base +1'!$A$5:$B$24</definedName>
    <definedName name="YEARS3">'Base +2'!$A$5:$B$24</definedName>
    <definedName name="YEARS4">'Base +3'!$A$5:$B$24</definedName>
    <definedName name="ZeroStepRange">'Base +3'!$C$4:$H$4</definedName>
  </definedNames>
  <calcPr fullCalcOnLoad="1"/>
</workbook>
</file>

<file path=xl/sharedStrings.xml><?xml version="1.0" encoding="utf-8"?>
<sst xmlns="http://schemas.openxmlformats.org/spreadsheetml/2006/main" count="324" uniqueCount="94">
  <si>
    <t>BA</t>
  </si>
  <si>
    <t>BA+15</t>
  </si>
  <si>
    <t>BA+30</t>
  </si>
  <si>
    <t>MA</t>
  </si>
  <si>
    <t>MA+15</t>
  </si>
  <si>
    <t>MA+30</t>
  </si>
  <si>
    <t>STEP</t>
  </si>
  <si>
    <t>16-20</t>
  </si>
  <si>
    <t>21-24</t>
  </si>
  <si>
    <t>25+</t>
  </si>
  <si>
    <t xml:space="preserve"> </t>
  </si>
  <si>
    <t>LONGEVITY</t>
  </si>
  <si>
    <t>YEARS OF IN-DISTRICT SERVICE</t>
  </si>
  <si>
    <t>PAYMENT</t>
  </si>
  <si>
    <t>15 THROUGH 19</t>
  </si>
  <si>
    <t>20 THORUGH 24</t>
  </si>
  <si>
    <t>25 THROUGH 29</t>
  </si>
  <si>
    <t>30 AND OVER</t>
  </si>
  <si>
    <t>YEARS OF EXPERIENCE ACCEPTED BY THE BOARD WILL PLACE NEWLY</t>
  </si>
  <si>
    <t>HIRED TEACHER AT THAT YEAR ON THE GUIDE.  (ex.  5 YRS. EXPERIENCE</t>
  </si>
  <si>
    <t>PLACES THAT TEACHER AT YEAR 5 ON THE SALARY GUIDE)</t>
  </si>
  <si>
    <t>Guide 1</t>
  </si>
  <si>
    <t>YEAR 1</t>
  </si>
  <si>
    <t>Guide 2</t>
  </si>
  <si>
    <t>YEAR 2</t>
  </si>
  <si>
    <t>Guide 3</t>
  </si>
  <si>
    <t>Year 3</t>
  </si>
  <si>
    <t>2005-06</t>
  </si>
  <si>
    <t>COMPLETED AS OF 9/1/05</t>
  </si>
  <si>
    <t>STEP PLACEMENT</t>
  </si>
  <si>
    <t>STEP MAP</t>
  </si>
  <si>
    <t>Educat</t>
  </si>
  <si>
    <t>Time</t>
  </si>
  <si>
    <t>Current</t>
  </si>
  <si>
    <t>Y1</t>
  </si>
  <si>
    <t>Y2</t>
  </si>
  <si>
    <t>Y3</t>
  </si>
  <si>
    <t>Step</t>
  </si>
  <si>
    <t>Yrs svc</t>
  </si>
  <si>
    <t>Desc</t>
  </si>
  <si>
    <t>Baldoni</t>
  </si>
  <si>
    <t>Chardoussin</t>
  </si>
  <si>
    <t>Cleaves</t>
  </si>
  <si>
    <t>Fenton</t>
  </si>
  <si>
    <t>Marsteller</t>
  </si>
  <si>
    <t>Rice</t>
  </si>
  <si>
    <t>Turner</t>
  </si>
  <si>
    <t>White</t>
  </si>
  <si>
    <t>COMPARITIVE</t>
  </si>
  <si>
    <t>ED</t>
  </si>
  <si>
    <t>% time</t>
  </si>
  <si>
    <t>Years</t>
  </si>
  <si>
    <t>SALARY</t>
  </si>
  <si>
    <t>EDUCAT</t>
  </si>
  <si>
    <t xml:space="preserve"> %TIME</t>
  </si>
  <si>
    <t>INC</t>
  </si>
  <si>
    <t>% INC</t>
  </si>
  <si>
    <t>Position</t>
  </si>
  <si>
    <t>Name</t>
  </si>
  <si>
    <t>Art</t>
  </si>
  <si>
    <t>Music</t>
  </si>
  <si>
    <t>Language</t>
  </si>
  <si>
    <t>Res. Ctr.</t>
  </si>
  <si>
    <t>Nurse</t>
  </si>
  <si>
    <t>Com./G&amp;T</t>
  </si>
  <si>
    <t>Social</t>
  </si>
  <si>
    <t>Library</t>
  </si>
  <si>
    <t>TOTAL</t>
  </si>
  <si>
    <t>Avg</t>
  </si>
  <si>
    <t>ACTUAL $</t>
  </si>
  <si>
    <t>Avg Increase %</t>
  </si>
  <si>
    <t>Comp./G&amp;T</t>
  </si>
  <si>
    <t>Budget Impact for 3 years</t>
  </si>
  <si>
    <t>AVG</t>
  </si>
  <si>
    <t>Avg Teachers increase for 3 years</t>
  </si>
  <si>
    <t>2005 Base 3 Numbers only no formulas</t>
  </si>
  <si>
    <t>Meyer</t>
  </si>
  <si>
    <t>Apirian</t>
  </si>
  <si>
    <t>K/BSI</t>
  </si>
  <si>
    <t>Higgins</t>
  </si>
  <si>
    <t>Ivin</t>
  </si>
  <si>
    <t>Dulovich</t>
  </si>
  <si>
    <t>Spec. Ed.</t>
  </si>
  <si>
    <t>Julian</t>
  </si>
  <si>
    <t>2006-07</t>
  </si>
  <si>
    <t>2007-08</t>
  </si>
  <si>
    <t>2008-09</t>
  </si>
  <si>
    <t>COMPLETED AS OF 9/1/06</t>
  </si>
  <si>
    <t>COMPLETED AS OF 9/1/07</t>
  </si>
  <si>
    <t>COMPLETED AS OF 9/1/08</t>
  </si>
  <si>
    <t>NewSocial</t>
  </si>
  <si>
    <t>3 Year Increase</t>
  </si>
  <si>
    <t>Base Guide</t>
  </si>
  <si>
    <t>Year 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</si>
</sst>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0000000000%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5" fontId="0" fillId="0" borderId="0" xfId="0" applyNumberFormat="1" applyFont="1" applyBorder="1" applyAlignment="1">
      <alignment horizontal="left"/>
    </xf>
    <xf numFmtId="5" fontId="0" fillId="0" borderId="5" xfId="0" applyNumberFormat="1" applyFont="1" applyBorder="1" applyAlignment="1">
      <alignment horizontal="left"/>
    </xf>
    <xf numFmtId="10" fontId="0" fillId="0" borderId="5" xfId="0" applyNumberFormat="1" applyFont="1" applyBorder="1" applyAlignment="1">
      <alignment horizontal="left"/>
    </xf>
    <xf numFmtId="0" fontId="0" fillId="0" borderId="7" xfId="0" applyFont="1" applyBorder="1" applyAlignment="1">
      <alignment horizontal="left"/>
    </xf>
    <xf numFmtId="3" fontId="0" fillId="0" borderId="8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5" fontId="0" fillId="0" borderId="7" xfId="0" applyNumberFormat="1" applyFont="1" applyBorder="1" applyAlignment="1">
      <alignment horizontal="left"/>
    </xf>
    <xf numFmtId="3" fontId="0" fillId="0" borderId="7" xfId="0" applyNumberFormat="1" applyFont="1" applyBorder="1" applyAlignment="1">
      <alignment horizontal="left"/>
    </xf>
    <xf numFmtId="10" fontId="0" fillId="0" borderId="8" xfId="0" applyNumberFormat="1" applyFont="1" applyBorder="1" applyAlignment="1">
      <alignment horizontal="left"/>
    </xf>
    <xf numFmtId="10" fontId="0" fillId="0" borderId="0" xfId="0" applyNumberFormat="1" applyFont="1" applyBorder="1" applyAlignment="1">
      <alignment horizontal="left"/>
    </xf>
    <xf numFmtId="5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165" fontId="0" fillId="0" borderId="7" xfId="0" applyNumberFormat="1" applyFont="1" applyBorder="1" applyAlignment="1">
      <alignment horizontal="left"/>
    </xf>
    <xf numFmtId="164" fontId="0" fillId="0" borderId="7" xfId="0" applyNumberFormat="1" applyFont="1" applyBorder="1" applyAlignment="1">
      <alignment horizontal="left"/>
    </xf>
    <xf numFmtId="44" fontId="0" fillId="0" borderId="5" xfId="17" applyFont="1" applyBorder="1" applyAlignment="1">
      <alignment horizontal="left"/>
    </xf>
    <xf numFmtId="44" fontId="0" fillId="0" borderId="0" xfId="17" applyFont="1" applyBorder="1" applyAlignment="1">
      <alignment horizontal="left"/>
    </xf>
    <xf numFmtId="44" fontId="0" fillId="0" borderId="7" xfId="17" applyFont="1" applyBorder="1" applyAlignment="1">
      <alignment horizontal="left"/>
    </xf>
    <xf numFmtId="10" fontId="1" fillId="0" borderId="5" xfId="0" applyNumberFormat="1" applyFont="1" applyBorder="1" applyAlignment="1">
      <alignment horizontal="left"/>
    </xf>
    <xf numFmtId="5" fontId="1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44" fontId="0" fillId="0" borderId="8" xfId="17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6" fontId="0" fillId="0" borderId="0" xfId="0" applyNumberFormat="1" applyAlignment="1">
      <alignment/>
    </xf>
    <xf numFmtId="169" fontId="0" fillId="0" borderId="0" xfId="17" applyNumberFormat="1" applyAlignment="1">
      <alignment horizontal="right"/>
    </xf>
    <xf numFmtId="0" fontId="0" fillId="0" borderId="0" xfId="0" applyFont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" fontId="0" fillId="0" borderId="4" xfId="0" applyNumberFormat="1" applyFont="1" applyBorder="1" applyAlignment="1" applyProtection="1">
      <alignment horizontal="left"/>
      <protection/>
    </xf>
    <xf numFmtId="0" fontId="0" fillId="0" borderId="3" xfId="0" applyFill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1" fontId="0" fillId="0" borderId="6" xfId="0" applyNumberFormat="1" applyFont="1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1" fontId="0" fillId="0" borderId="9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1" fontId="0" fillId="0" borderId="5" xfId="0" applyNumberFormat="1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0" fillId="0" borderId="1" xfId="0" applyFill="1" applyBorder="1" applyAlignment="1" applyProtection="1">
      <alignment horizontal="left"/>
      <protection/>
    </xf>
    <xf numFmtId="1" fontId="0" fillId="0" borderId="8" xfId="0" applyNumberFormat="1" applyFont="1" applyBorder="1" applyAlignment="1" applyProtection="1">
      <alignment horizontal="left"/>
      <protection/>
    </xf>
    <xf numFmtId="0" fontId="0" fillId="0" borderId="2" xfId="0" applyFill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1" fontId="0" fillId="0" borderId="7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3" fontId="1" fillId="0" borderId="0" xfId="0" applyNumberFormat="1" applyFont="1" applyBorder="1" applyAlignment="1">
      <alignment horizontal="left"/>
    </xf>
    <xf numFmtId="169" fontId="0" fillId="0" borderId="0" xfId="17" applyNumberFormat="1" applyAlignment="1">
      <alignment/>
    </xf>
    <xf numFmtId="3" fontId="6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Continuous"/>
    </xf>
    <xf numFmtId="10" fontId="1" fillId="0" borderId="0" xfId="0" applyNumberFormat="1" applyFont="1" applyAlignment="1">
      <alignment/>
    </xf>
    <xf numFmtId="10" fontId="4" fillId="0" borderId="5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5"/>
  <sheetViews>
    <sheetView tabSelected="1" zoomScale="75" zoomScaleNormal="75" workbookViewId="0" topLeftCell="A1">
      <selection activeCell="M26" sqref="M26"/>
    </sheetView>
  </sheetViews>
  <sheetFormatPr defaultColWidth="9.140625" defaultRowHeight="12.75"/>
  <cols>
    <col min="9" max="9" width="11.28125" style="0" bestFit="1" customWidth="1"/>
  </cols>
  <sheetData>
    <row r="1" spans="1:9" ht="12.75">
      <c r="A1" s="87" t="s">
        <v>92</v>
      </c>
      <c r="B1" s="14"/>
      <c r="C1" s="9"/>
      <c r="D1" s="9"/>
      <c r="E1" s="9"/>
      <c r="F1" s="9"/>
      <c r="G1" s="9"/>
      <c r="H1" s="9"/>
      <c r="I1" s="9"/>
    </row>
    <row r="2" spans="1:27" ht="12.75">
      <c r="A2" s="85" t="s">
        <v>93</v>
      </c>
      <c r="B2" s="85" t="s">
        <v>27</v>
      </c>
      <c r="C2" s="88" t="s">
        <v>0</v>
      </c>
      <c r="D2" s="88" t="s">
        <v>1</v>
      </c>
      <c r="E2" s="88" t="s">
        <v>2</v>
      </c>
      <c r="F2" s="88" t="s">
        <v>3</v>
      </c>
      <c r="G2" s="88" t="s">
        <v>4</v>
      </c>
      <c r="H2" s="88" t="s">
        <v>5</v>
      </c>
      <c r="I2" s="9"/>
      <c r="J2" s="59"/>
      <c r="AA2" s="60" t="s">
        <v>75</v>
      </c>
    </row>
    <row r="3" spans="1:9" ht="12.75">
      <c r="A3" s="85"/>
      <c r="B3" s="85"/>
      <c r="C3" s="88">
        <v>1</v>
      </c>
      <c r="D3" s="88">
        <v>2</v>
      </c>
      <c r="E3" s="88">
        <v>3</v>
      </c>
      <c r="F3" s="88">
        <v>4</v>
      </c>
      <c r="G3" s="88">
        <v>5</v>
      </c>
      <c r="H3" s="88">
        <v>6</v>
      </c>
      <c r="I3" s="9"/>
    </row>
    <row r="4" spans="1:9" ht="12.75">
      <c r="A4" s="89">
        <v>0</v>
      </c>
      <c r="B4" s="89">
        <v>0</v>
      </c>
      <c r="C4" s="58">
        <v>36000</v>
      </c>
      <c r="D4" s="58">
        <v>37000</v>
      </c>
      <c r="E4" s="58">
        <v>38200</v>
      </c>
      <c r="F4" s="58">
        <v>39800</v>
      </c>
      <c r="G4" s="58">
        <v>41400</v>
      </c>
      <c r="H4" s="58">
        <v>43000</v>
      </c>
      <c r="I4" s="9"/>
    </row>
    <row r="5" spans="1:33" ht="12.75">
      <c r="A5" s="85">
        <v>1</v>
      </c>
      <c r="B5" s="85">
        <v>1</v>
      </c>
      <c r="C5" s="58">
        <v>37488</v>
      </c>
      <c r="D5" s="58">
        <v>39088</v>
      </c>
      <c r="E5" s="58">
        <v>40688</v>
      </c>
      <c r="F5" s="58">
        <v>42288</v>
      </c>
      <c r="G5" s="58">
        <v>43888</v>
      </c>
      <c r="H5" s="58">
        <v>45488</v>
      </c>
      <c r="AA5">
        <v>37488</v>
      </c>
      <c r="AB5">
        <v>39088</v>
      </c>
      <c r="AC5">
        <v>40688</v>
      </c>
      <c r="AD5">
        <v>42288</v>
      </c>
      <c r="AE5">
        <v>43888</v>
      </c>
      <c r="AF5">
        <v>45488</v>
      </c>
      <c r="AG5">
        <v>900</v>
      </c>
    </row>
    <row r="6" spans="1:33" ht="12.75">
      <c r="A6" s="85">
        <v>2</v>
      </c>
      <c r="B6" s="85">
        <v>2</v>
      </c>
      <c r="C6" s="58">
        <v>38811</v>
      </c>
      <c r="D6" s="58">
        <v>40411</v>
      </c>
      <c r="E6" s="58">
        <v>42011</v>
      </c>
      <c r="F6" s="58">
        <v>43611</v>
      </c>
      <c r="G6" s="58">
        <v>45211</v>
      </c>
      <c r="H6" s="58">
        <v>46811</v>
      </c>
      <c r="AA6">
        <v>38811</v>
      </c>
      <c r="AB6">
        <v>40411</v>
      </c>
      <c r="AC6">
        <v>42011</v>
      </c>
      <c r="AD6">
        <v>43611</v>
      </c>
      <c r="AE6">
        <v>45211</v>
      </c>
      <c r="AF6">
        <v>46811</v>
      </c>
      <c r="AG6">
        <v>1000</v>
      </c>
    </row>
    <row r="7" spans="1:33" ht="12.75">
      <c r="A7" s="85">
        <v>3</v>
      </c>
      <c r="B7" s="85">
        <v>3</v>
      </c>
      <c r="C7" s="58">
        <v>40170</v>
      </c>
      <c r="D7" s="58">
        <v>41770</v>
      </c>
      <c r="E7" s="58">
        <v>43370</v>
      </c>
      <c r="F7" s="58">
        <v>44970</v>
      </c>
      <c r="G7" s="58">
        <v>46570</v>
      </c>
      <c r="H7" s="58">
        <v>48170</v>
      </c>
      <c r="AA7">
        <v>40170</v>
      </c>
      <c r="AB7">
        <v>41770</v>
      </c>
      <c r="AC7">
        <v>43370</v>
      </c>
      <c r="AD7">
        <v>44970</v>
      </c>
      <c r="AE7">
        <v>46570</v>
      </c>
      <c r="AF7">
        <v>48170</v>
      </c>
      <c r="AG7">
        <v>1100</v>
      </c>
    </row>
    <row r="8" spans="1:33" ht="12.75">
      <c r="A8" s="85">
        <v>4</v>
      </c>
      <c r="B8" s="85">
        <v>4</v>
      </c>
      <c r="C8" s="58">
        <v>41366</v>
      </c>
      <c r="D8" s="58">
        <v>42966</v>
      </c>
      <c r="E8" s="58">
        <v>44566</v>
      </c>
      <c r="F8" s="58">
        <v>46166</v>
      </c>
      <c r="G8" s="58">
        <v>47766</v>
      </c>
      <c r="H8" s="58">
        <v>49366</v>
      </c>
      <c r="AA8">
        <v>41366</v>
      </c>
      <c r="AB8">
        <v>42966</v>
      </c>
      <c r="AC8">
        <v>44566</v>
      </c>
      <c r="AD8">
        <v>46166</v>
      </c>
      <c r="AE8">
        <v>47766</v>
      </c>
      <c r="AF8">
        <v>49366</v>
      </c>
      <c r="AG8">
        <v>1100</v>
      </c>
    </row>
    <row r="9" spans="1:33" ht="12.75">
      <c r="A9" s="85">
        <v>5</v>
      </c>
      <c r="B9" s="85">
        <v>5</v>
      </c>
      <c r="C9" s="58">
        <v>42600</v>
      </c>
      <c r="D9" s="58">
        <v>44200</v>
      </c>
      <c r="E9" s="58">
        <v>45800</v>
      </c>
      <c r="F9" s="58">
        <v>47400</v>
      </c>
      <c r="G9" s="58">
        <v>49000</v>
      </c>
      <c r="H9" s="58">
        <v>50600</v>
      </c>
      <c r="AA9">
        <v>42600</v>
      </c>
      <c r="AB9">
        <v>44200</v>
      </c>
      <c r="AC9">
        <v>45800</v>
      </c>
      <c r="AD9">
        <v>47400</v>
      </c>
      <c r="AE9">
        <v>49000</v>
      </c>
      <c r="AF9">
        <v>50600</v>
      </c>
      <c r="AG9">
        <v>1100</v>
      </c>
    </row>
    <row r="10" spans="1:33" ht="12.75">
      <c r="A10" s="85">
        <v>6</v>
      </c>
      <c r="B10" s="85">
        <v>6</v>
      </c>
      <c r="C10" s="58">
        <v>44074</v>
      </c>
      <c r="D10" s="58">
        <v>45674</v>
      </c>
      <c r="E10" s="58">
        <v>47274</v>
      </c>
      <c r="F10" s="58">
        <v>48874</v>
      </c>
      <c r="G10" s="58">
        <v>50474</v>
      </c>
      <c r="H10" s="58">
        <v>52074</v>
      </c>
      <c r="AA10">
        <v>44074</v>
      </c>
      <c r="AB10">
        <v>45674</v>
      </c>
      <c r="AC10">
        <v>47274</v>
      </c>
      <c r="AD10">
        <v>48874</v>
      </c>
      <c r="AE10">
        <v>50474</v>
      </c>
      <c r="AF10">
        <v>52074</v>
      </c>
      <c r="AG10">
        <v>1200</v>
      </c>
    </row>
    <row r="11" spans="1:33" ht="12.75">
      <c r="A11" s="85">
        <v>7</v>
      </c>
      <c r="B11" s="85">
        <v>7</v>
      </c>
      <c r="C11" s="58">
        <v>45388</v>
      </c>
      <c r="D11" s="58">
        <v>46988</v>
      </c>
      <c r="E11" s="58">
        <v>48588</v>
      </c>
      <c r="F11" s="58">
        <v>50188</v>
      </c>
      <c r="G11" s="58">
        <v>51788</v>
      </c>
      <c r="H11" s="58">
        <v>53388</v>
      </c>
      <c r="AA11">
        <v>45388</v>
      </c>
      <c r="AB11">
        <v>46988</v>
      </c>
      <c r="AC11">
        <v>48588</v>
      </c>
      <c r="AD11">
        <v>50188</v>
      </c>
      <c r="AE11">
        <v>51788</v>
      </c>
      <c r="AF11">
        <v>53388</v>
      </c>
      <c r="AG11">
        <v>1200</v>
      </c>
    </row>
    <row r="12" spans="1:33" ht="12.75">
      <c r="A12" s="85">
        <v>8</v>
      </c>
      <c r="B12" s="85">
        <v>8</v>
      </c>
      <c r="C12" s="58">
        <v>46744</v>
      </c>
      <c r="D12" s="58">
        <v>48344</v>
      </c>
      <c r="E12" s="58">
        <v>49944</v>
      </c>
      <c r="F12" s="58">
        <v>51544</v>
      </c>
      <c r="G12" s="58">
        <v>53144</v>
      </c>
      <c r="H12" s="58">
        <v>54744</v>
      </c>
      <c r="AA12">
        <v>46744</v>
      </c>
      <c r="AB12">
        <v>48344</v>
      </c>
      <c r="AC12">
        <v>49944</v>
      </c>
      <c r="AD12">
        <v>51544</v>
      </c>
      <c r="AE12">
        <v>53144</v>
      </c>
      <c r="AF12">
        <v>54744</v>
      </c>
      <c r="AG12">
        <v>1200</v>
      </c>
    </row>
    <row r="13" spans="1:33" ht="12.75">
      <c r="A13" s="85">
        <v>9</v>
      </c>
      <c r="B13" s="85">
        <v>9</v>
      </c>
      <c r="C13" s="58">
        <v>48344</v>
      </c>
      <c r="D13" s="58">
        <v>49944</v>
      </c>
      <c r="E13" s="58">
        <v>51544</v>
      </c>
      <c r="F13" s="58">
        <v>53144</v>
      </c>
      <c r="G13" s="58">
        <v>54744</v>
      </c>
      <c r="H13" s="58">
        <v>56344</v>
      </c>
      <c r="AA13">
        <v>48344</v>
      </c>
      <c r="AB13">
        <v>49944</v>
      </c>
      <c r="AC13">
        <v>51544</v>
      </c>
      <c r="AD13">
        <v>53144</v>
      </c>
      <c r="AE13">
        <v>54744</v>
      </c>
      <c r="AF13">
        <v>56344</v>
      </c>
      <c r="AG13">
        <v>1300</v>
      </c>
    </row>
    <row r="14" spans="1:33" ht="12.75">
      <c r="A14" s="85">
        <v>10</v>
      </c>
      <c r="B14" s="85">
        <v>10</v>
      </c>
      <c r="C14" s="58">
        <v>50039</v>
      </c>
      <c r="D14" s="58">
        <v>51639</v>
      </c>
      <c r="E14" s="58">
        <v>53239</v>
      </c>
      <c r="F14" s="58">
        <v>54839</v>
      </c>
      <c r="G14" s="58">
        <v>56439</v>
      </c>
      <c r="H14" s="58">
        <v>58039</v>
      </c>
      <c r="AA14">
        <v>50039</v>
      </c>
      <c r="AB14">
        <v>51639</v>
      </c>
      <c r="AC14">
        <v>53239</v>
      </c>
      <c r="AD14">
        <v>54839</v>
      </c>
      <c r="AE14">
        <v>56439</v>
      </c>
      <c r="AF14">
        <v>58039</v>
      </c>
      <c r="AG14">
        <v>1300</v>
      </c>
    </row>
    <row r="15" spans="1:33" ht="12.75">
      <c r="A15" s="85">
        <v>11</v>
      </c>
      <c r="B15" s="85">
        <v>11</v>
      </c>
      <c r="C15" s="58">
        <v>51530</v>
      </c>
      <c r="D15" s="58">
        <v>53130</v>
      </c>
      <c r="E15" s="58">
        <v>54730</v>
      </c>
      <c r="F15" s="58">
        <v>56330</v>
      </c>
      <c r="G15" s="58">
        <v>57930</v>
      </c>
      <c r="H15" s="58">
        <v>59530</v>
      </c>
      <c r="AA15">
        <v>51530</v>
      </c>
      <c r="AB15">
        <v>53130</v>
      </c>
      <c r="AC15">
        <v>54730</v>
      </c>
      <c r="AD15">
        <v>56330</v>
      </c>
      <c r="AE15">
        <v>57930</v>
      </c>
      <c r="AF15">
        <v>59530</v>
      </c>
      <c r="AG15">
        <v>1300</v>
      </c>
    </row>
    <row r="16" spans="1:33" ht="12.75">
      <c r="A16" s="85">
        <v>12</v>
      </c>
      <c r="B16" s="85">
        <v>12</v>
      </c>
      <c r="C16" s="58">
        <v>53269</v>
      </c>
      <c r="D16" s="58">
        <v>54869</v>
      </c>
      <c r="E16" s="58">
        <v>56469</v>
      </c>
      <c r="F16" s="58">
        <v>58069</v>
      </c>
      <c r="G16" s="58">
        <v>59669</v>
      </c>
      <c r="H16" s="58">
        <v>61269</v>
      </c>
      <c r="AA16">
        <v>53269</v>
      </c>
      <c r="AB16">
        <v>54869</v>
      </c>
      <c r="AC16">
        <v>56469</v>
      </c>
      <c r="AD16">
        <v>58069</v>
      </c>
      <c r="AE16">
        <v>59669</v>
      </c>
      <c r="AF16">
        <v>61269</v>
      </c>
      <c r="AG16">
        <v>1400</v>
      </c>
    </row>
    <row r="17" spans="1:33" ht="12.75">
      <c r="A17" s="85">
        <v>13</v>
      </c>
      <c r="B17" s="85">
        <v>13</v>
      </c>
      <c r="C17" s="58">
        <v>55057</v>
      </c>
      <c r="D17" s="58">
        <v>56657</v>
      </c>
      <c r="E17" s="58">
        <v>58257</v>
      </c>
      <c r="F17" s="58">
        <v>59857</v>
      </c>
      <c r="G17" s="58">
        <v>61457</v>
      </c>
      <c r="H17" s="58">
        <v>63057</v>
      </c>
      <c r="AA17">
        <v>55057</v>
      </c>
      <c r="AB17">
        <v>56657</v>
      </c>
      <c r="AC17">
        <v>58257</v>
      </c>
      <c r="AD17">
        <v>59857</v>
      </c>
      <c r="AE17">
        <v>61457</v>
      </c>
      <c r="AF17">
        <v>63057</v>
      </c>
      <c r="AG17">
        <v>1500</v>
      </c>
    </row>
    <row r="18" spans="1:33" ht="12.75">
      <c r="A18" s="85">
        <v>14</v>
      </c>
      <c r="B18" s="85">
        <v>14</v>
      </c>
      <c r="C18" s="58">
        <v>56696</v>
      </c>
      <c r="D18" s="58">
        <v>58296</v>
      </c>
      <c r="E18" s="58">
        <v>59896</v>
      </c>
      <c r="F18" s="58">
        <v>61496</v>
      </c>
      <c r="G18" s="58">
        <v>63096</v>
      </c>
      <c r="H18" s="58">
        <v>64696</v>
      </c>
      <c r="AA18">
        <v>56696</v>
      </c>
      <c r="AB18">
        <v>58296</v>
      </c>
      <c r="AC18">
        <v>59896</v>
      </c>
      <c r="AD18">
        <v>61496</v>
      </c>
      <c r="AE18">
        <v>63096</v>
      </c>
      <c r="AF18">
        <v>64696</v>
      </c>
      <c r="AG18">
        <v>1500</v>
      </c>
    </row>
    <row r="19" spans="1:33" ht="12.75">
      <c r="A19" s="85">
        <v>15</v>
      </c>
      <c r="B19" s="85">
        <v>15</v>
      </c>
      <c r="C19" s="58">
        <v>58663</v>
      </c>
      <c r="D19" s="58">
        <v>60263</v>
      </c>
      <c r="E19" s="58">
        <v>61863</v>
      </c>
      <c r="F19" s="58">
        <v>63463</v>
      </c>
      <c r="G19" s="58">
        <v>65063</v>
      </c>
      <c r="H19" s="58">
        <v>66663</v>
      </c>
      <c r="AA19">
        <v>58663</v>
      </c>
      <c r="AB19">
        <v>60263</v>
      </c>
      <c r="AC19">
        <v>61863</v>
      </c>
      <c r="AD19">
        <v>63463</v>
      </c>
      <c r="AE19">
        <v>65063</v>
      </c>
      <c r="AF19">
        <v>66663</v>
      </c>
      <c r="AG19">
        <v>1600</v>
      </c>
    </row>
    <row r="20" spans="1:33" ht="12.75">
      <c r="A20" s="85" t="s">
        <v>7</v>
      </c>
      <c r="B20" s="85">
        <v>16</v>
      </c>
      <c r="C20" s="58">
        <v>61105</v>
      </c>
      <c r="D20" s="58">
        <v>62705</v>
      </c>
      <c r="E20" s="58">
        <v>64305</v>
      </c>
      <c r="F20" s="58">
        <v>65905</v>
      </c>
      <c r="G20" s="58">
        <v>67505</v>
      </c>
      <c r="H20" s="58">
        <v>69105</v>
      </c>
      <c r="AA20">
        <v>61105</v>
      </c>
      <c r="AB20">
        <v>62705</v>
      </c>
      <c r="AC20">
        <v>64305</v>
      </c>
      <c r="AD20">
        <v>65905</v>
      </c>
      <c r="AE20">
        <v>67505</v>
      </c>
      <c r="AF20">
        <v>69105</v>
      </c>
      <c r="AG20">
        <v>1725</v>
      </c>
    </row>
    <row r="21" spans="1:33" ht="12.75">
      <c r="A21" s="90" t="s">
        <v>8</v>
      </c>
      <c r="B21" s="85">
        <v>17</v>
      </c>
      <c r="C21" s="58">
        <v>63081</v>
      </c>
      <c r="D21" s="58">
        <v>64681</v>
      </c>
      <c r="E21" s="58">
        <v>66281</v>
      </c>
      <c r="F21" s="58">
        <v>67881</v>
      </c>
      <c r="G21" s="58">
        <v>69481</v>
      </c>
      <c r="H21" s="58">
        <v>71081</v>
      </c>
      <c r="AA21">
        <v>63081</v>
      </c>
      <c r="AB21">
        <v>64681</v>
      </c>
      <c r="AC21">
        <v>66281</v>
      </c>
      <c r="AD21">
        <v>67881</v>
      </c>
      <c r="AE21">
        <v>69481</v>
      </c>
      <c r="AF21">
        <v>71081</v>
      </c>
      <c r="AG21">
        <v>1825</v>
      </c>
    </row>
    <row r="22" spans="1:33" ht="12.75">
      <c r="A22" s="90" t="s">
        <v>9</v>
      </c>
      <c r="B22" s="85">
        <v>18</v>
      </c>
      <c r="C22" s="58">
        <v>65030</v>
      </c>
      <c r="D22" s="58">
        <v>66630</v>
      </c>
      <c r="E22" s="58">
        <v>68230</v>
      </c>
      <c r="F22" s="58">
        <v>69830</v>
      </c>
      <c r="G22" s="58">
        <v>71430</v>
      </c>
      <c r="H22" s="58">
        <v>73030</v>
      </c>
      <c r="AA22">
        <v>65030</v>
      </c>
      <c r="AB22">
        <v>66630</v>
      </c>
      <c r="AC22">
        <v>68230</v>
      </c>
      <c r="AD22">
        <v>69830</v>
      </c>
      <c r="AE22">
        <v>71430</v>
      </c>
      <c r="AF22">
        <v>73030</v>
      </c>
      <c r="AG22">
        <v>1925</v>
      </c>
    </row>
    <row r="23" spans="1:9" ht="12.75">
      <c r="A23" s="15"/>
      <c r="B23" s="14"/>
      <c r="C23" s="16"/>
      <c r="D23" s="16"/>
      <c r="E23" s="16"/>
      <c r="F23" s="16"/>
      <c r="G23" s="16"/>
      <c r="H23" s="16"/>
      <c r="I23" s="16" t="s">
        <v>10</v>
      </c>
    </row>
    <row r="24" spans="1:9" ht="12.75">
      <c r="A24" s="15"/>
      <c r="B24" s="14"/>
      <c r="C24" s="16"/>
      <c r="D24" s="16"/>
      <c r="E24" s="16"/>
      <c r="F24" s="16"/>
      <c r="G24" s="16"/>
      <c r="H24" s="16"/>
      <c r="I24" s="16"/>
    </row>
    <row r="25" spans="1:9" ht="12.75">
      <c r="A25" s="13"/>
      <c r="B25" s="13"/>
      <c r="C25" s="16"/>
      <c r="D25" s="16"/>
      <c r="E25" s="16"/>
      <c r="F25" s="16"/>
      <c r="G25" s="16"/>
      <c r="H25" s="16"/>
      <c r="I25" s="16"/>
    </row>
    <row r="26" spans="1:9" ht="12.75">
      <c r="A26" s="13"/>
      <c r="B26" s="91" t="s">
        <v>6</v>
      </c>
      <c r="C26" s="16"/>
      <c r="D26" s="16">
        <v>1600</v>
      </c>
      <c r="E26" s="16">
        <v>1600</v>
      </c>
      <c r="F26" s="16">
        <v>1600</v>
      </c>
      <c r="G26" s="16">
        <v>1600</v>
      </c>
      <c r="H26" s="16">
        <v>1600</v>
      </c>
      <c r="I26" s="17"/>
    </row>
    <row r="30" ht="12.75">
      <c r="B30" s="55" t="s">
        <v>11</v>
      </c>
    </row>
    <row r="32" spans="2:6" ht="12.75">
      <c r="B32" t="s">
        <v>12</v>
      </c>
      <c r="F32" t="s">
        <v>11</v>
      </c>
    </row>
    <row r="33" spans="2:6" ht="12.75">
      <c r="B33" s="56" t="s">
        <v>28</v>
      </c>
      <c r="F33" s="56" t="s">
        <v>13</v>
      </c>
    </row>
    <row r="35" spans="2:6" ht="12.75">
      <c r="B35" t="s">
        <v>14</v>
      </c>
      <c r="F35" s="57">
        <v>300</v>
      </c>
    </row>
    <row r="36" spans="2:6" ht="12.75">
      <c r="B36" t="s">
        <v>15</v>
      </c>
      <c r="F36" s="57">
        <v>500</v>
      </c>
    </row>
    <row r="37" spans="2:6" ht="12.75">
      <c r="B37" t="s">
        <v>16</v>
      </c>
      <c r="F37" s="57">
        <v>750</v>
      </c>
    </row>
    <row r="38" spans="2:6" ht="12.75">
      <c r="B38" t="s">
        <v>17</v>
      </c>
      <c r="F38" s="57">
        <v>1000</v>
      </c>
    </row>
    <row r="40" ht="12.75">
      <c r="A40" s="56"/>
    </row>
    <row r="41" spans="28:33" ht="12.75">
      <c r="AB41" s="58">
        <v>36000</v>
      </c>
      <c r="AC41" s="58">
        <v>37000</v>
      </c>
      <c r="AD41" s="58">
        <v>38200</v>
      </c>
      <c r="AE41" s="58">
        <v>39800</v>
      </c>
      <c r="AF41" s="58">
        <v>41400</v>
      </c>
      <c r="AG41" s="58">
        <v>43000</v>
      </c>
    </row>
    <row r="43" ht="12.75">
      <c r="B43" t="s">
        <v>18</v>
      </c>
    </row>
    <row r="44" ht="12.75">
      <c r="B44" t="s">
        <v>19</v>
      </c>
    </row>
    <row r="45" ht="12.75">
      <c r="B45" t="s">
        <v>20</v>
      </c>
    </row>
  </sheetData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5"/>
  <sheetViews>
    <sheetView tabSelected="1" zoomScale="75" zoomScaleNormal="75" workbookViewId="0" topLeftCell="A1">
      <selection activeCell="M26" sqref="M26"/>
    </sheetView>
  </sheetViews>
  <sheetFormatPr defaultColWidth="9.140625" defaultRowHeight="12.75"/>
  <cols>
    <col min="9" max="9" width="0" style="0" hidden="1" customWidth="1"/>
  </cols>
  <sheetData>
    <row r="1" spans="1:9" ht="12.75">
      <c r="A1" s="93" t="s">
        <v>21</v>
      </c>
      <c r="B1" s="2"/>
      <c r="C1" s="5"/>
      <c r="D1" s="5"/>
      <c r="E1" s="5"/>
      <c r="F1" s="5"/>
      <c r="G1" s="5"/>
      <c r="H1" s="5"/>
      <c r="I1" s="5"/>
    </row>
    <row r="2" spans="1:9" ht="12.75">
      <c r="A2" s="92" t="s">
        <v>22</v>
      </c>
      <c r="B2" s="92" t="s">
        <v>84</v>
      </c>
      <c r="C2" s="94" t="s">
        <v>0</v>
      </c>
      <c r="D2" s="94" t="s">
        <v>1</v>
      </c>
      <c r="E2" s="94" t="s">
        <v>2</v>
      </c>
      <c r="F2" s="94" t="s">
        <v>3</v>
      </c>
      <c r="G2" s="94" t="s">
        <v>4</v>
      </c>
      <c r="H2" s="94" t="s">
        <v>5</v>
      </c>
      <c r="I2" s="94" t="s">
        <v>6</v>
      </c>
    </row>
    <row r="3" spans="1:9" ht="12.75">
      <c r="A3" s="92"/>
      <c r="B3" s="92"/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/>
    </row>
    <row r="4" spans="1:9" ht="12.75">
      <c r="A4" s="89">
        <v>0</v>
      </c>
      <c r="B4" s="89">
        <v>0</v>
      </c>
      <c r="C4" s="58">
        <f>C5-I5</f>
        <v>37488</v>
      </c>
      <c r="D4" s="58">
        <f>C4+D26</f>
        <v>39088</v>
      </c>
      <c r="E4" s="58">
        <f>D4+E26</f>
        <v>40688</v>
      </c>
      <c r="F4" s="58">
        <f>E4+F26</f>
        <v>42288</v>
      </c>
      <c r="G4" s="58">
        <f>F4+G26</f>
        <v>43888</v>
      </c>
      <c r="H4" s="58">
        <f>G4+H26</f>
        <v>45488</v>
      </c>
      <c r="I4" s="5"/>
    </row>
    <row r="5" spans="1:9" ht="12.75">
      <c r="A5" s="92">
        <v>1</v>
      </c>
      <c r="B5" s="92">
        <v>1</v>
      </c>
      <c r="C5" s="16">
        <f>'Base Guide'!C5+'Base +1'!I5</f>
        <v>37988</v>
      </c>
      <c r="D5" s="16">
        <f>'Base Guide'!D5+I5</f>
        <v>39588</v>
      </c>
      <c r="E5" s="16">
        <f>'Base Guide'!E5+I5</f>
        <v>41188</v>
      </c>
      <c r="F5" s="16">
        <f>'Base Guide'!F5+I5</f>
        <v>42788</v>
      </c>
      <c r="G5" s="16">
        <f>'Base Guide'!G5+I5</f>
        <v>44388</v>
      </c>
      <c r="H5" s="16">
        <f>'Base Guide'!H5+I5</f>
        <v>45988</v>
      </c>
      <c r="I5" s="16">
        <v>500</v>
      </c>
    </row>
    <row r="6" spans="1:9" ht="12.75">
      <c r="A6" s="92">
        <v>2</v>
      </c>
      <c r="B6" s="92">
        <v>2</v>
      </c>
      <c r="C6" s="16">
        <f>'Base Guide'!C6+'Base +1'!I6</f>
        <v>39311</v>
      </c>
      <c r="D6" s="16">
        <f>'Base Guide'!D6+I6</f>
        <v>40911</v>
      </c>
      <c r="E6" s="16">
        <f>'Base Guide'!E6+I6</f>
        <v>42511</v>
      </c>
      <c r="F6" s="16">
        <f>'Base Guide'!F6+I6</f>
        <v>44111</v>
      </c>
      <c r="G6" s="16">
        <f>'Base Guide'!G6+I6</f>
        <v>45711</v>
      </c>
      <c r="H6" s="16">
        <f>'Base Guide'!H6+I6</f>
        <v>47311</v>
      </c>
      <c r="I6" s="16">
        <v>500</v>
      </c>
    </row>
    <row r="7" spans="1:9" ht="12.75">
      <c r="A7" s="92">
        <v>3</v>
      </c>
      <c r="B7" s="92">
        <v>3</v>
      </c>
      <c r="C7" s="16">
        <f>'Base Guide'!C7+'Base +1'!I7</f>
        <v>40670</v>
      </c>
      <c r="D7" s="16">
        <f>'Base Guide'!D7+I7</f>
        <v>42270</v>
      </c>
      <c r="E7" s="16">
        <f>'Base Guide'!E7+I7</f>
        <v>43870</v>
      </c>
      <c r="F7" s="16">
        <f>'Base Guide'!F7+I7</f>
        <v>45470</v>
      </c>
      <c r="G7" s="16">
        <f>'Base Guide'!G7+I7</f>
        <v>47070</v>
      </c>
      <c r="H7" s="16">
        <f>'Base Guide'!H7+I7</f>
        <v>48670</v>
      </c>
      <c r="I7" s="16">
        <v>500</v>
      </c>
    </row>
    <row r="8" spans="1:9" ht="12.75">
      <c r="A8" s="92">
        <v>4</v>
      </c>
      <c r="B8" s="92">
        <v>4</v>
      </c>
      <c r="C8" s="16">
        <f>'Base Guide'!C8+'Base +1'!I8</f>
        <v>41866</v>
      </c>
      <c r="D8" s="16">
        <f>'Base Guide'!D8+I8</f>
        <v>43466</v>
      </c>
      <c r="E8" s="16">
        <f>'Base Guide'!E8+I8</f>
        <v>45066</v>
      </c>
      <c r="F8" s="16">
        <f>'Base Guide'!F8+I8</f>
        <v>46666</v>
      </c>
      <c r="G8" s="16">
        <f>'Base Guide'!G8+I8</f>
        <v>48266</v>
      </c>
      <c r="H8" s="16">
        <f>'Base Guide'!H8+I8</f>
        <v>49866</v>
      </c>
      <c r="I8" s="16">
        <v>500</v>
      </c>
    </row>
    <row r="9" spans="1:9" ht="12.75">
      <c r="A9" s="92">
        <v>5</v>
      </c>
      <c r="B9" s="92">
        <v>5</v>
      </c>
      <c r="C9" s="16">
        <f>'Base Guide'!C9+'Base +1'!I9</f>
        <v>43100</v>
      </c>
      <c r="D9" s="16">
        <f>'Base Guide'!D9+I9</f>
        <v>44700</v>
      </c>
      <c r="E9" s="16">
        <f>'Base Guide'!E9+I9</f>
        <v>46300</v>
      </c>
      <c r="F9" s="16">
        <f>'Base Guide'!F9+I9</f>
        <v>47900</v>
      </c>
      <c r="G9" s="16">
        <f>'Base Guide'!G9+I9</f>
        <v>49500</v>
      </c>
      <c r="H9" s="16">
        <f>'Base Guide'!H9+I9</f>
        <v>51100</v>
      </c>
      <c r="I9" s="16">
        <v>500</v>
      </c>
    </row>
    <row r="10" spans="1:9" ht="12.75">
      <c r="A10" s="92">
        <v>6</v>
      </c>
      <c r="B10" s="92">
        <v>6</v>
      </c>
      <c r="C10" s="16">
        <f>'Base Guide'!C10+'Base +1'!I10</f>
        <v>44824</v>
      </c>
      <c r="D10" s="16">
        <f>'Base Guide'!D10+I10</f>
        <v>46424</v>
      </c>
      <c r="E10" s="16">
        <f>'Base Guide'!E10+I10</f>
        <v>48024</v>
      </c>
      <c r="F10" s="16">
        <f>'Base Guide'!F10+I10</f>
        <v>49624</v>
      </c>
      <c r="G10" s="16">
        <f>'Base Guide'!G10+I10</f>
        <v>51224</v>
      </c>
      <c r="H10" s="16">
        <f>'Base Guide'!H10+I10</f>
        <v>52824</v>
      </c>
      <c r="I10" s="16">
        <v>750</v>
      </c>
    </row>
    <row r="11" spans="1:9" ht="12.75">
      <c r="A11" s="92">
        <v>7</v>
      </c>
      <c r="B11" s="92">
        <v>7</v>
      </c>
      <c r="C11" s="16">
        <f>'Base Guide'!C11+'Base +1'!I11</f>
        <v>46138</v>
      </c>
      <c r="D11" s="16">
        <f>'Base Guide'!D11+I11</f>
        <v>47738</v>
      </c>
      <c r="E11" s="16">
        <f>'Base Guide'!E11+I11</f>
        <v>49338</v>
      </c>
      <c r="F11" s="16">
        <f>'Base Guide'!F11+I11</f>
        <v>50938</v>
      </c>
      <c r="G11" s="16">
        <f>'Base Guide'!G11+I11</f>
        <v>52538</v>
      </c>
      <c r="H11" s="16">
        <f>'Base Guide'!H11+I11</f>
        <v>54138</v>
      </c>
      <c r="I11" s="16">
        <v>750</v>
      </c>
    </row>
    <row r="12" spans="1:9" ht="12.75">
      <c r="A12" s="92">
        <v>8</v>
      </c>
      <c r="B12" s="92">
        <v>8</v>
      </c>
      <c r="C12" s="16">
        <f>'Base Guide'!C12+'Base +1'!I12</f>
        <v>47494</v>
      </c>
      <c r="D12" s="16">
        <f>'Base Guide'!D12+I12</f>
        <v>49094</v>
      </c>
      <c r="E12" s="16">
        <f>'Base Guide'!E12+I12</f>
        <v>50694</v>
      </c>
      <c r="F12" s="16">
        <f>'Base Guide'!F12+I12</f>
        <v>52294</v>
      </c>
      <c r="G12" s="16">
        <f>'Base Guide'!G12+I12</f>
        <v>53894</v>
      </c>
      <c r="H12" s="16">
        <f>'Base Guide'!H12+I12</f>
        <v>55494</v>
      </c>
      <c r="I12" s="16">
        <v>750</v>
      </c>
    </row>
    <row r="13" spans="1:9" ht="12.75">
      <c r="A13" s="92">
        <v>9</v>
      </c>
      <c r="B13" s="92">
        <v>9</v>
      </c>
      <c r="C13" s="16">
        <f>'Base Guide'!C13+'Base +1'!I13</f>
        <v>49244</v>
      </c>
      <c r="D13" s="16">
        <f>'Base Guide'!D13+I13</f>
        <v>50844</v>
      </c>
      <c r="E13" s="16">
        <f>'Base Guide'!E13+I13</f>
        <v>52444</v>
      </c>
      <c r="F13" s="16">
        <f>'Base Guide'!F13+I13</f>
        <v>54044</v>
      </c>
      <c r="G13" s="16">
        <f>'Base Guide'!G13+I13</f>
        <v>55644</v>
      </c>
      <c r="H13" s="16">
        <f>'Base Guide'!H13+I13</f>
        <v>57244</v>
      </c>
      <c r="I13" s="16">
        <v>900</v>
      </c>
    </row>
    <row r="14" spans="1:9" ht="12.75">
      <c r="A14" s="92">
        <v>10</v>
      </c>
      <c r="B14" s="92">
        <v>10</v>
      </c>
      <c r="C14" s="16">
        <f>'Base Guide'!C14+'Base +1'!I14</f>
        <v>50939</v>
      </c>
      <c r="D14" s="16">
        <f>'Base Guide'!D14+I14</f>
        <v>52539</v>
      </c>
      <c r="E14" s="16">
        <f>'Base Guide'!E14+I14</f>
        <v>54139</v>
      </c>
      <c r="F14" s="16">
        <f>'Base Guide'!F14+I14</f>
        <v>55739</v>
      </c>
      <c r="G14" s="16">
        <f>'Base Guide'!G14+I14</f>
        <v>57339</v>
      </c>
      <c r="H14" s="16">
        <f>'Base Guide'!H14+I14</f>
        <v>58939</v>
      </c>
      <c r="I14" s="16">
        <v>900</v>
      </c>
    </row>
    <row r="15" spans="1:9" ht="12.75">
      <c r="A15" s="92">
        <v>11</v>
      </c>
      <c r="B15" s="92">
        <v>11</v>
      </c>
      <c r="C15" s="16">
        <f>'Base Guide'!C15+'Base +1'!I15</f>
        <v>52430</v>
      </c>
      <c r="D15" s="16">
        <f>'Base Guide'!D15+I15</f>
        <v>54030</v>
      </c>
      <c r="E15" s="16">
        <f>'Base Guide'!E15+I15</f>
        <v>55630</v>
      </c>
      <c r="F15" s="16">
        <f>'Base Guide'!F15+I15</f>
        <v>57230</v>
      </c>
      <c r="G15" s="16">
        <f>'Base Guide'!G15+I15</f>
        <v>58830</v>
      </c>
      <c r="H15" s="16">
        <f>'Base Guide'!H15+I15</f>
        <v>60430</v>
      </c>
      <c r="I15" s="16">
        <v>900</v>
      </c>
    </row>
    <row r="16" spans="1:9" ht="12.75">
      <c r="A16" s="92">
        <v>12</v>
      </c>
      <c r="B16" s="92">
        <v>12</v>
      </c>
      <c r="C16" s="16">
        <f>'Base Guide'!C16+'Base +1'!I16</f>
        <v>54269</v>
      </c>
      <c r="D16" s="16">
        <f>'Base Guide'!D16+I16</f>
        <v>55869</v>
      </c>
      <c r="E16" s="16">
        <f>'Base Guide'!E16+I16</f>
        <v>57469</v>
      </c>
      <c r="F16" s="16">
        <f>'Base Guide'!F16+I16</f>
        <v>59069</v>
      </c>
      <c r="G16" s="16">
        <f>'Base Guide'!G16+I16</f>
        <v>60669</v>
      </c>
      <c r="H16" s="16">
        <f>'Base Guide'!H16+I16</f>
        <v>62269</v>
      </c>
      <c r="I16" s="16">
        <v>1000</v>
      </c>
    </row>
    <row r="17" spans="1:9" ht="12.75">
      <c r="A17" s="92">
        <v>13</v>
      </c>
      <c r="B17" s="92">
        <v>13</v>
      </c>
      <c r="C17" s="16">
        <f>'Base Guide'!C17+'Base +1'!I17</f>
        <v>56057</v>
      </c>
      <c r="D17" s="16">
        <f>'Base Guide'!D17+I17</f>
        <v>57657</v>
      </c>
      <c r="E17" s="16">
        <f>'Base Guide'!E17+I17</f>
        <v>59257</v>
      </c>
      <c r="F17" s="16">
        <f>'Base Guide'!F17+I17</f>
        <v>60857</v>
      </c>
      <c r="G17" s="16">
        <f>'Base Guide'!G17+I17</f>
        <v>62457</v>
      </c>
      <c r="H17" s="16">
        <f>'Base Guide'!H17+I17</f>
        <v>64057</v>
      </c>
      <c r="I17" s="16">
        <v>1000</v>
      </c>
    </row>
    <row r="18" spans="1:9" ht="12.75">
      <c r="A18" s="92">
        <v>14</v>
      </c>
      <c r="B18" s="92">
        <v>14</v>
      </c>
      <c r="C18" s="16">
        <f>'Base Guide'!C18+'Base +1'!I18</f>
        <v>57896</v>
      </c>
      <c r="D18" s="16">
        <f>'Base Guide'!D18+I18</f>
        <v>59496</v>
      </c>
      <c r="E18" s="16">
        <f>'Base Guide'!E18+I18</f>
        <v>61096</v>
      </c>
      <c r="F18" s="16">
        <f>'Base Guide'!F18+I18</f>
        <v>62696</v>
      </c>
      <c r="G18" s="16">
        <f>'Base Guide'!G18+I18</f>
        <v>64296</v>
      </c>
      <c r="H18" s="16">
        <f>'Base Guide'!H18+I18</f>
        <v>65896</v>
      </c>
      <c r="I18" s="16">
        <v>1200</v>
      </c>
    </row>
    <row r="19" spans="1:9" ht="12.75">
      <c r="A19" s="92">
        <v>15</v>
      </c>
      <c r="B19" s="92">
        <v>15</v>
      </c>
      <c r="C19" s="16">
        <f>'Base Guide'!C19+'Base +1'!I19</f>
        <v>60063</v>
      </c>
      <c r="D19" s="16">
        <f>'Base Guide'!D19+I19</f>
        <v>61663</v>
      </c>
      <c r="E19" s="16">
        <f>'Base Guide'!E19+I19</f>
        <v>63263</v>
      </c>
      <c r="F19" s="16">
        <f>'Base Guide'!F19+I19</f>
        <v>64863</v>
      </c>
      <c r="G19" s="16">
        <f>'Base Guide'!G19+I19</f>
        <v>66463</v>
      </c>
      <c r="H19" s="16">
        <f>'Base Guide'!H19+I19</f>
        <v>68063</v>
      </c>
      <c r="I19" s="16">
        <v>1400</v>
      </c>
    </row>
    <row r="20" spans="1:9" ht="12.75">
      <c r="A20" s="92" t="s">
        <v>7</v>
      </c>
      <c r="B20" s="92">
        <v>16</v>
      </c>
      <c r="C20" s="16">
        <f>'Base Guide'!C20+'Base +1'!I20</f>
        <v>63355</v>
      </c>
      <c r="D20" s="16">
        <f>'Base Guide'!D20+I20</f>
        <v>64955</v>
      </c>
      <c r="E20" s="16">
        <f>'Base Guide'!E20+I20</f>
        <v>66555</v>
      </c>
      <c r="F20" s="16">
        <f>'Base Guide'!F20+I20</f>
        <v>68155</v>
      </c>
      <c r="G20" s="16">
        <f>'Base Guide'!G20+I20</f>
        <v>69755</v>
      </c>
      <c r="H20" s="16">
        <f>'Base Guide'!H20+I20</f>
        <v>71355</v>
      </c>
      <c r="I20" s="16">
        <v>2250</v>
      </c>
    </row>
    <row r="21" spans="1:9" ht="12.75">
      <c r="A21" s="92" t="s">
        <v>8</v>
      </c>
      <c r="B21" s="92">
        <v>17</v>
      </c>
      <c r="C21" s="16">
        <f>'Base Guide'!C21+'Base +1'!I21</f>
        <v>65381</v>
      </c>
      <c r="D21" s="16">
        <f>'Base Guide'!D21+I21</f>
        <v>66981</v>
      </c>
      <c r="E21" s="16">
        <f>'Base Guide'!E21+I21</f>
        <v>68581</v>
      </c>
      <c r="F21" s="16">
        <f>'Base Guide'!F21+I21</f>
        <v>70181</v>
      </c>
      <c r="G21" s="16">
        <f>'Base Guide'!G21+I21</f>
        <v>71781</v>
      </c>
      <c r="H21" s="16">
        <f>'Base Guide'!H21+I21</f>
        <v>73381</v>
      </c>
      <c r="I21" s="16">
        <v>2300</v>
      </c>
    </row>
    <row r="22" spans="1:9" ht="12.75">
      <c r="A22" s="92" t="s">
        <v>9</v>
      </c>
      <c r="B22" s="92">
        <v>18</v>
      </c>
      <c r="C22" s="16">
        <f>'Base Guide'!C22+'Base +1'!I22</f>
        <v>67530</v>
      </c>
      <c r="D22" s="16">
        <f>'Base Guide'!D22+I22</f>
        <v>69130</v>
      </c>
      <c r="E22" s="16">
        <f>'Base Guide'!E22+I22</f>
        <v>70730</v>
      </c>
      <c r="F22" s="16">
        <f>'Base Guide'!F22+I22</f>
        <v>72330</v>
      </c>
      <c r="G22" s="16">
        <f>'Base Guide'!G22+I22</f>
        <v>73930</v>
      </c>
      <c r="H22" s="16">
        <f>'Base Guide'!H22+I22</f>
        <v>75530</v>
      </c>
      <c r="I22" s="16">
        <v>2500</v>
      </c>
    </row>
    <row r="23" spans="1:9" ht="12.75">
      <c r="A23" s="92"/>
      <c r="B23" s="92"/>
      <c r="I23" s="16" t="s">
        <v>10</v>
      </c>
    </row>
    <row r="24" spans="1:9" ht="12.75">
      <c r="A24" s="92"/>
      <c r="B24" s="92"/>
      <c r="I24" s="16"/>
    </row>
    <row r="25" spans="1:9" ht="12.75">
      <c r="A25" s="92"/>
      <c r="B25" s="92"/>
      <c r="C25" s="16"/>
      <c r="D25" s="16"/>
      <c r="E25" s="16"/>
      <c r="F25" s="16"/>
      <c r="G25" s="16"/>
      <c r="H25" s="16"/>
      <c r="I25" s="16"/>
    </row>
    <row r="26" spans="1:9" ht="12.75">
      <c r="A26" s="92"/>
      <c r="B26" s="92" t="s">
        <v>6</v>
      </c>
      <c r="C26" s="16"/>
      <c r="D26" s="16">
        <v>1600</v>
      </c>
      <c r="E26" s="16">
        <v>1600</v>
      </c>
      <c r="F26" s="16">
        <v>1600</v>
      </c>
      <c r="G26" s="16">
        <v>1600</v>
      </c>
      <c r="H26" s="16">
        <v>1600</v>
      </c>
      <c r="I26" s="16"/>
    </row>
    <row r="30" ht="12.75">
      <c r="B30" s="55" t="s">
        <v>11</v>
      </c>
    </row>
    <row r="32" spans="2:6" ht="12.75">
      <c r="B32" t="s">
        <v>12</v>
      </c>
      <c r="F32" t="s">
        <v>11</v>
      </c>
    </row>
    <row r="33" spans="2:6" ht="12.75">
      <c r="B33" s="56" t="s">
        <v>87</v>
      </c>
      <c r="F33" s="56" t="s">
        <v>13</v>
      </c>
    </row>
    <row r="35" spans="2:6" ht="12.75">
      <c r="B35" t="s">
        <v>14</v>
      </c>
      <c r="F35" s="57">
        <v>300</v>
      </c>
    </row>
    <row r="36" spans="2:6" ht="12.75">
      <c r="B36" t="s">
        <v>15</v>
      </c>
      <c r="F36" s="57">
        <v>500</v>
      </c>
    </row>
    <row r="37" spans="2:6" ht="12.75">
      <c r="B37" t="s">
        <v>16</v>
      </c>
      <c r="F37" s="57">
        <v>750</v>
      </c>
    </row>
    <row r="38" spans="2:6" ht="12.75">
      <c r="B38" t="s">
        <v>17</v>
      </c>
      <c r="F38" s="57">
        <v>1000</v>
      </c>
    </row>
    <row r="40" ht="12.75">
      <c r="A40" s="56"/>
    </row>
    <row r="43" ht="12.75">
      <c r="B43" t="s">
        <v>18</v>
      </c>
    </row>
    <row r="44" ht="12.75">
      <c r="B44" t="s">
        <v>19</v>
      </c>
    </row>
    <row r="45" ht="12.75">
      <c r="B45" t="s">
        <v>20</v>
      </c>
    </row>
  </sheetData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2"/>
  <sheetViews>
    <sheetView tabSelected="1" zoomScale="75" zoomScaleNormal="75" workbookViewId="0" topLeftCell="A1">
      <selection activeCell="M26" sqref="M26"/>
    </sheetView>
  </sheetViews>
  <sheetFormatPr defaultColWidth="9.140625" defaultRowHeight="12.75"/>
  <cols>
    <col min="9" max="9" width="0" style="0" hidden="1" customWidth="1"/>
  </cols>
  <sheetData>
    <row r="1" spans="1:9" ht="12.75">
      <c r="A1" s="93" t="s">
        <v>23</v>
      </c>
      <c r="B1" s="92"/>
      <c r="C1" s="5"/>
      <c r="D1" s="5"/>
      <c r="E1" s="5"/>
      <c r="F1" s="5"/>
      <c r="G1" s="5"/>
      <c r="H1" s="5"/>
      <c r="I1" s="5"/>
    </row>
    <row r="2" spans="1:9" ht="12.75">
      <c r="A2" s="92" t="s">
        <v>24</v>
      </c>
      <c r="B2" s="92" t="s">
        <v>85</v>
      </c>
      <c r="C2" s="94" t="s">
        <v>0</v>
      </c>
      <c r="D2" s="94" t="s">
        <v>1</v>
      </c>
      <c r="E2" s="94" t="s">
        <v>2</v>
      </c>
      <c r="F2" s="94" t="s">
        <v>3</v>
      </c>
      <c r="G2" s="94" t="s">
        <v>4</v>
      </c>
      <c r="H2" s="94" t="s">
        <v>5</v>
      </c>
      <c r="I2" s="94" t="s">
        <v>6</v>
      </c>
    </row>
    <row r="3" spans="1:9" ht="12.75">
      <c r="A3" s="92"/>
      <c r="B3" s="92"/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/>
    </row>
    <row r="4" spans="1:9" ht="12.75">
      <c r="A4" s="89">
        <v>0</v>
      </c>
      <c r="B4" s="89">
        <v>0</v>
      </c>
      <c r="C4" s="58">
        <f>C5-I5</f>
        <v>37988</v>
      </c>
      <c r="D4" s="58">
        <f>C4+D26</f>
        <v>39588</v>
      </c>
      <c r="E4" s="58">
        <f>D4+E26</f>
        <v>41188</v>
      </c>
      <c r="F4" s="58">
        <f>E4+F26</f>
        <v>42788</v>
      </c>
      <c r="G4" s="58">
        <f>F4+G26</f>
        <v>44388</v>
      </c>
      <c r="H4" s="58">
        <f>G4+H26</f>
        <v>45988</v>
      </c>
      <c r="I4" s="5"/>
    </row>
    <row r="5" spans="1:9" ht="12.75">
      <c r="A5" s="92">
        <v>1</v>
      </c>
      <c r="B5" s="92">
        <v>1</v>
      </c>
      <c r="C5" s="16">
        <f>'Base +1'!C5+'Base +2'!I5</f>
        <v>38888</v>
      </c>
      <c r="D5" s="16">
        <f>'Base +1'!D5+I5</f>
        <v>40488</v>
      </c>
      <c r="E5" s="16">
        <f>'Base +1'!E5+I5</f>
        <v>42088</v>
      </c>
      <c r="F5" s="16">
        <f>'Base +1'!F5+I5</f>
        <v>43688</v>
      </c>
      <c r="G5" s="16">
        <f>'Base +1'!G5+I5</f>
        <v>45288</v>
      </c>
      <c r="H5" s="16">
        <f>'Base +1'!H5+I5</f>
        <v>46888</v>
      </c>
      <c r="I5" s="16">
        <v>900</v>
      </c>
    </row>
    <row r="6" spans="1:9" ht="12.75">
      <c r="A6" s="92">
        <v>2</v>
      </c>
      <c r="B6" s="92">
        <v>2</v>
      </c>
      <c r="C6" s="16">
        <f>'Base +1'!C6+'Base +2'!I6</f>
        <v>40211</v>
      </c>
      <c r="D6" s="16">
        <f>'Base +1'!D6+I6</f>
        <v>41811</v>
      </c>
      <c r="E6" s="16">
        <f>'Base +1'!E6+I6</f>
        <v>43411</v>
      </c>
      <c r="F6" s="16">
        <f>'Base +1'!F6+I6</f>
        <v>45011</v>
      </c>
      <c r="G6" s="16">
        <f>'Base +1'!G6+I6</f>
        <v>46611</v>
      </c>
      <c r="H6" s="16">
        <f>'Base +1'!H6+I6</f>
        <v>48211</v>
      </c>
      <c r="I6" s="16">
        <v>900</v>
      </c>
    </row>
    <row r="7" spans="1:9" ht="12.75">
      <c r="A7" s="92">
        <v>3</v>
      </c>
      <c r="B7" s="92">
        <v>3</v>
      </c>
      <c r="C7" s="16">
        <f>'Base +1'!C7+'Base +2'!I7</f>
        <v>41570</v>
      </c>
      <c r="D7" s="16">
        <f>'Base +1'!D7+I7</f>
        <v>43170</v>
      </c>
      <c r="E7" s="16">
        <f>'Base +1'!E7+I7</f>
        <v>44770</v>
      </c>
      <c r="F7" s="16">
        <f>'Base +1'!F7+I7</f>
        <v>46370</v>
      </c>
      <c r="G7" s="16">
        <f>'Base +1'!G7+I7</f>
        <v>47970</v>
      </c>
      <c r="H7" s="16">
        <f>'Base +1'!H7+I7</f>
        <v>49570</v>
      </c>
      <c r="I7" s="16">
        <v>900</v>
      </c>
    </row>
    <row r="8" spans="1:9" ht="12.75">
      <c r="A8" s="92">
        <v>4</v>
      </c>
      <c r="B8" s="92">
        <v>4</v>
      </c>
      <c r="C8" s="16">
        <f>'Base +1'!C8+'Base +2'!I8</f>
        <v>42866</v>
      </c>
      <c r="D8" s="16">
        <f>'Base +1'!D8+I8</f>
        <v>44466</v>
      </c>
      <c r="E8" s="16">
        <f>'Base +1'!E8+I8</f>
        <v>46066</v>
      </c>
      <c r="F8" s="16">
        <f>'Base +1'!F8+I8</f>
        <v>47666</v>
      </c>
      <c r="G8" s="16">
        <f>'Base +1'!G8+I8</f>
        <v>49266</v>
      </c>
      <c r="H8" s="16">
        <f>'Base +1'!H8+I8</f>
        <v>50866</v>
      </c>
      <c r="I8" s="16">
        <v>1000</v>
      </c>
    </row>
    <row r="9" spans="1:9" ht="12.75">
      <c r="A9" s="92">
        <v>5</v>
      </c>
      <c r="B9" s="92">
        <v>5</v>
      </c>
      <c r="C9" s="16">
        <f>'Base +1'!C9+'Base +2'!I9</f>
        <v>44100</v>
      </c>
      <c r="D9" s="16">
        <f>'Base +1'!D9+I9</f>
        <v>45700</v>
      </c>
      <c r="E9" s="16">
        <f>'Base +1'!E9+I9</f>
        <v>47300</v>
      </c>
      <c r="F9" s="16">
        <f>'Base +1'!F9+I9</f>
        <v>48900</v>
      </c>
      <c r="G9" s="16">
        <f>'Base +1'!G9+I9</f>
        <v>50500</v>
      </c>
      <c r="H9" s="16">
        <f>'Base +1'!H9+I9</f>
        <v>52100</v>
      </c>
      <c r="I9" s="16">
        <v>1000</v>
      </c>
    </row>
    <row r="10" spans="1:9" ht="12.75">
      <c r="A10" s="92">
        <v>6</v>
      </c>
      <c r="B10" s="92">
        <v>6</v>
      </c>
      <c r="C10" s="16">
        <f>'Base +1'!C10+'Base +2'!I10</f>
        <v>46024</v>
      </c>
      <c r="D10" s="16">
        <f>'Base +1'!D10+I10</f>
        <v>47624</v>
      </c>
      <c r="E10" s="16">
        <f>'Base +1'!E10+I10</f>
        <v>49224</v>
      </c>
      <c r="F10" s="16">
        <f>'Base +1'!F10+I10</f>
        <v>50824</v>
      </c>
      <c r="G10" s="16">
        <f>'Base +1'!G10+I10</f>
        <v>52424</v>
      </c>
      <c r="H10" s="16">
        <f>'Base +1'!H10+I10</f>
        <v>54024</v>
      </c>
      <c r="I10" s="16">
        <v>1200</v>
      </c>
    </row>
    <row r="11" spans="1:9" ht="12.75">
      <c r="A11" s="92">
        <v>7</v>
      </c>
      <c r="B11" s="92">
        <v>7</v>
      </c>
      <c r="C11" s="16">
        <f>'Base +1'!C11+'Base +2'!I11</f>
        <v>47338</v>
      </c>
      <c r="D11" s="16">
        <f>'Base +1'!D11+I11</f>
        <v>48938</v>
      </c>
      <c r="E11" s="16">
        <f>'Base +1'!E11+I11</f>
        <v>50538</v>
      </c>
      <c r="F11" s="16">
        <f>'Base +1'!F11+I11</f>
        <v>52138</v>
      </c>
      <c r="G11" s="16">
        <f>'Base +1'!G11+I11</f>
        <v>53738</v>
      </c>
      <c r="H11" s="16">
        <f>'Base +1'!H11+I11</f>
        <v>55338</v>
      </c>
      <c r="I11" s="16">
        <v>1200</v>
      </c>
    </row>
    <row r="12" spans="1:9" ht="12.75">
      <c r="A12" s="92">
        <v>8</v>
      </c>
      <c r="B12" s="92">
        <v>8</v>
      </c>
      <c r="C12" s="16">
        <f>'Base +1'!C12+'Base +2'!I12</f>
        <v>48694</v>
      </c>
      <c r="D12" s="16">
        <f>'Base +1'!D12+I12</f>
        <v>50294</v>
      </c>
      <c r="E12" s="16">
        <f>'Base +1'!E12+I12</f>
        <v>51894</v>
      </c>
      <c r="F12" s="16">
        <f>'Base +1'!F12+I12</f>
        <v>53494</v>
      </c>
      <c r="G12" s="16">
        <f>'Base +1'!G12+I12</f>
        <v>55094</v>
      </c>
      <c r="H12" s="16">
        <f>'Base +1'!H12+I12</f>
        <v>56694</v>
      </c>
      <c r="I12" s="16">
        <v>1200</v>
      </c>
    </row>
    <row r="13" spans="1:9" ht="12.75">
      <c r="A13" s="92">
        <v>9</v>
      </c>
      <c r="B13" s="92">
        <v>9</v>
      </c>
      <c r="C13" s="16">
        <f>'Base +1'!C13+'Base +2'!I13</f>
        <v>50444</v>
      </c>
      <c r="D13" s="16">
        <f>'Base +1'!D13+I13</f>
        <v>52044</v>
      </c>
      <c r="E13" s="16">
        <f>'Base +1'!E13+I13</f>
        <v>53644</v>
      </c>
      <c r="F13" s="16">
        <f>'Base +1'!F13+I13</f>
        <v>55244</v>
      </c>
      <c r="G13" s="16">
        <f>'Base +1'!G13+I13</f>
        <v>56844</v>
      </c>
      <c r="H13" s="16">
        <f>'Base +1'!H13+I13</f>
        <v>58444</v>
      </c>
      <c r="I13" s="16">
        <v>1200</v>
      </c>
    </row>
    <row r="14" spans="1:9" ht="12.75">
      <c r="A14" s="92">
        <v>10</v>
      </c>
      <c r="B14" s="92">
        <v>10</v>
      </c>
      <c r="C14" s="16">
        <f>'Base +1'!C14+'Base +2'!I14</f>
        <v>52339</v>
      </c>
      <c r="D14" s="16">
        <f>'Base +1'!D14+I14</f>
        <v>53939</v>
      </c>
      <c r="E14" s="16">
        <f>'Base +1'!E14+I14</f>
        <v>55539</v>
      </c>
      <c r="F14" s="16">
        <f>'Base +1'!F14+I14</f>
        <v>57139</v>
      </c>
      <c r="G14" s="16">
        <f>'Base +1'!G14+I14</f>
        <v>58739</v>
      </c>
      <c r="H14" s="16">
        <f>'Base +1'!H14+I14</f>
        <v>60339</v>
      </c>
      <c r="I14" s="16">
        <v>1400</v>
      </c>
    </row>
    <row r="15" spans="1:9" ht="12.75">
      <c r="A15" s="92">
        <v>11</v>
      </c>
      <c r="B15" s="92">
        <v>11</v>
      </c>
      <c r="C15" s="16">
        <f>'Base +1'!C15+'Base +2'!I15</f>
        <v>53830</v>
      </c>
      <c r="D15" s="16">
        <f>'Base +1'!D15+I15</f>
        <v>55430</v>
      </c>
      <c r="E15" s="16">
        <f>'Base +1'!E15+I15</f>
        <v>57030</v>
      </c>
      <c r="F15" s="16">
        <f>'Base +1'!F15+I15</f>
        <v>58630</v>
      </c>
      <c r="G15" s="16">
        <f>'Base +1'!G15+I15</f>
        <v>60230</v>
      </c>
      <c r="H15" s="16">
        <f>'Base +1'!H15+I15</f>
        <v>61830</v>
      </c>
      <c r="I15" s="16">
        <v>1400</v>
      </c>
    </row>
    <row r="16" spans="1:9" ht="12.75">
      <c r="A16" s="92">
        <v>12</v>
      </c>
      <c r="B16" s="92">
        <v>12</v>
      </c>
      <c r="C16" s="16">
        <f>'Base +1'!C16+'Base +2'!I16</f>
        <v>55669</v>
      </c>
      <c r="D16" s="16">
        <f>'Base +1'!D16+I16</f>
        <v>57269</v>
      </c>
      <c r="E16" s="16">
        <f>'Base +1'!E16+I16</f>
        <v>58869</v>
      </c>
      <c r="F16" s="16">
        <f>'Base +1'!F16+I16</f>
        <v>60469</v>
      </c>
      <c r="G16" s="16">
        <f>'Base +1'!G16+I16</f>
        <v>62069</v>
      </c>
      <c r="H16" s="16">
        <f>'Base +1'!H16+I16</f>
        <v>63669</v>
      </c>
      <c r="I16" s="16">
        <v>1400</v>
      </c>
    </row>
    <row r="17" spans="1:9" ht="12.75">
      <c r="A17" s="92">
        <v>13</v>
      </c>
      <c r="B17" s="92">
        <v>13</v>
      </c>
      <c r="C17" s="16">
        <f>'Base +1'!C17+'Base +2'!I17</f>
        <v>57557</v>
      </c>
      <c r="D17" s="16">
        <f>'Base +1'!D17+I17</f>
        <v>59157</v>
      </c>
      <c r="E17" s="16">
        <f>'Base +1'!E17+I17</f>
        <v>60757</v>
      </c>
      <c r="F17" s="16">
        <f>'Base +1'!F17+I17</f>
        <v>62357</v>
      </c>
      <c r="G17" s="16">
        <f>'Base +1'!G17+I17</f>
        <v>63957</v>
      </c>
      <c r="H17" s="16">
        <f>'Base +1'!H17+I17</f>
        <v>65557</v>
      </c>
      <c r="I17" s="16">
        <v>1500</v>
      </c>
    </row>
    <row r="18" spans="1:9" ht="12.75">
      <c r="A18" s="92">
        <v>14</v>
      </c>
      <c r="B18" s="92">
        <v>14</v>
      </c>
      <c r="C18" s="16">
        <f>'Base +1'!C18+'Base +2'!I18</f>
        <v>59496</v>
      </c>
      <c r="D18" s="16">
        <f>'Base +1'!D18+I18</f>
        <v>61096</v>
      </c>
      <c r="E18" s="16">
        <f>'Base +1'!E18+I18</f>
        <v>62696</v>
      </c>
      <c r="F18" s="16">
        <f>'Base +1'!F18+I18</f>
        <v>64296</v>
      </c>
      <c r="G18" s="16">
        <f>'Base +1'!G18+I18</f>
        <v>65896</v>
      </c>
      <c r="H18" s="16">
        <f>'Base +1'!H18+I18</f>
        <v>67496</v>
      </c>
      <c r="I18" s="16">
        <v>1600</v>
      </c>
    </row>
    <row r="19" spans="1:9" ht="12.75">
      <c r="A19" s="92">
        <v>15</v>
      </c>
      <c r="B19" s="92">
        <v>15</v>
      </c>
      <c r="C19" s="16">
        <f>'Base +1'!C19+'Base +2'!I19</f>
        <v>61663</v>
      </c>
      <c r="D19" s="16">
        <f>'Base +1'!D19+I19</f>
        <v>63263</v>
      </c>
      <c r="E19" s="16">
        <f>'Base +1'!E19+I19</f>
        <v>64863</v>
      </c>
      <c r="F19" s="16">
        <f>'Base +1'!F19+I19</f>
        <v>66463</v>
      </c>
      <c r="G19" s="16">
        <f>'Base +1'!G19+I19</f>
        <v>68063</v>
      </c>
      <c r="H19" s="16">
        <f>'Base +1'!H19+I19</f>
        <v>69663</v>
      </c>
      <c r="I19" s="16">
        <v>1600</v>
      </c>
    </row>
    <row r="20" spans="1:9" ht="12.75">
      <c r="A20" s="92" t="s">
        <v>7</v>
      </c>
      <c r="B20" s="92">
        <v>16</v>
      </c>
      <c r="C20" s="16">
        <f>'Base +1'!C20+'Base +2'!I20</f>
        <v>65605</v>
      </c>
      <c r="D20" s="16">
        <f>'Base +1'!D20+I20</f>
        <v>67205</v>
      </c>
      <c r="E20" s="16">
        <f>'Base +1'!E20+I20</f>
        <v>68805</v>
      </c>
      <c r="F20" s="16">
        <f>'Base +1'!F20+I20</f>
        <v>70405</v>
      </c>
      <c r="G20" s="16">
        <f>'Base +1'!G20+I20</f>
        <v>72005</v>
      </c>
      <c r="H20" s="16">
        <f>'Base +1'!H20+I20</f>
        <v>73605</v>
      </c>
      <c r="I20" s="16">
        <v>2250</v>
      </c>
    </row>
    <row r="21" spans="1:9" ht="12.75">
      <c r="A21" s="92" t="s">
        <v>8</v>
      </c>
      <c r="B21" s="92">
        <v>17</v>
      </c>
      <c r="C21" s="16">
        <f>'Base +1'!C21+'Base +2'!I21</f>
        <v>67681</v>
      </c>
      <c r="D21" s="16">
        <f>'Base +1'!D21+I21</f>
        <v>69281</v>
      </c>
      <c r="E21" s="16">
        <f>'Base +1'!E21+I21</f>
        <v>70881</v>
      </c>
      <c r="F21" s="16">
        <f>'Base +1'!F21+I21</f>
        <v>72481</v>
      </c>
      <c r="G21" s="16">
        <f>'Base +1'!G21+I21</f>
        <v>74081</v>
      </c>
      <c r="H21" s="16">
        <f>'Base +1'!H21+I21</f>
        <v>75681</v>
      </c>
      <c r="I21" s="16">
        <v>2300</v>
      </c>
    </row>
    <row r="22" spans="1:9" ht="12.75">
      <c r="A22" s="92" t="s">
        <v>9</v>
      </c>
      <c r="B22" s="92">
        <v>18</v>
      </c>
      <c r="C22" s="16">
        <f>'Base +1'!C22+'Base +2'!I22</f>
        <v>70030</v>
      </c>
      <c r="D22" s="16">
        <f>'Base +1'!D22+I22</f>
        <v>71630</v>
      </c>
      <c r="E22" s="16">
        <f>'Base +1'!E22+I22</f>
        <v>73230</v>
      </c>
      <c r="F22" s="16">
        <f>'Base +1'!F22+I22</f>
        <v>74830</v>
      </c>
      <c r="G22" s="16">
        <f>'Base +1'!G22+I22</f>
        <v>76430</v>
      </c>
      <c r="H22" s="16">
        <f>'Base +1'!H22+I22</f>
        <v>78030</v>
      </c>
      <c r="I22" s="16">
        <v>2500</v>
      </c>
    </row>
    <row r="23" spans="1:9" ht="12.75">
      <c r="A23" s="92"/>
      <c r="B23" s="92"/>
      <c r="C23" s="16"/>
      <c r="D23" s="16"/>
      <c r="E23" s="16"/>
      <c r="F23" s="16"/>
      <c r="G23" s="16"/>
      <c r="H23" s="16"/>
      <c r="I23" s="16" t="s">
        <v>10</v>
      </c>
    </row>
    <row r="24" spans="1:9" ht="12.75">
      <c r="A24" s="92"/>
      <c r="B24" s="92"/>
      <c r="C24" s="16"/>
      <c r="D24" s="16"/>
      <c r="E24" s="16"/>
      <c r="F24" s="16"/>
      <c r="G24" s="16"/>
      <c r="H24" s="16"/>
      <c r="I24" s="16"/>
    </row>
    <row r="25" spans="1:9" ht="12.75">
      <c r="A25" s="92"/>
      <c r="B25" s="92"/>
      <c r="C25" s="16"/>
      <c r="D25" s="16"/>
      <c r="E25" s="16"/>
      <c r="F25" s="16"/>
      <c r="G25" s="16"/>
      <c r="H25" s="16"/>
      <c r="I25" s="16"/>
    </row>
    <row r="26" spans="1:9" ht="12.75">
      <c r="A26" s="92"/>
      <c r="B26" s="92" t="s">
        <v>6</v>
      </c>
      <c r="C26" s="16"/>
      <c r="D26" s="16">
        <v>1600</v>
      </c>
      <c r="E26" s="16">
        <v>1600</v>
      </c>
      <c r="F26" s="16">
        <v>1600</v>
      </c>
      <c r="G26" s="16">
        <v>1600</v>
      </c>
      <c r="H26" s="16">
        <v>1600</v>
      </c>
      <c r="I26" s="17"/>
    </row>
    <row r="30" ht="12.75">
      <c r="B30" s="55" t="s">
        <v>11</v>
      </c>
    </row>
    <row r="32" spans="2:6" ht="12.75">
      <c r="B32" t="s">
        <v>12</v>
      </c>
      <c r="F32" t="s">
        <v>11</v>
      </c>
    </row>
    <row r="33" spans="2:6" ht="12.75">
      <c r="B33" s="56" t="s">
        <v>88</v>
      </c>
      <c r="F33" s="56" t="s">
        <v>13</v>
      </c>
    </row>
    <row r="35" spans="2:6" ht="12.75">
      <c r="B35" t="s">
        <v>14</v>
      </c>
      <c r="F35" s="57">
        <v>300</v>
      </c>
    </row>
    <row r="36" spans="2:6" ht="12.75">
      <c r="B36" t="s">
        <v>15</v>
      </c>
      <c r="F36" s="57">
        <v>500</v>
      </c>
    </row>
    <row r="37" spans="2:6" ht="12.75">
      <c r="B37" t="s">
        <v>16</v>
      </c>
      <c r="F37" s="57">
        <v>750</v>
      </c>
    </row>
    <row r="38" spans="2:6" ht="12.75">
      <c r="B38" t="s">
        <v>17</v>
      </c>
      <c r="F38" s="57">
        <v>1000</v>
      </c>
    </row>
    <row r="40" ht="12.75">
      <c r="A40" s="56"/>
    </row>
    <row r="43" ht="12.75">
      <c r="B43" t="s">
        <v>18</v>
      </c>
    </row>
    <row r="44" ht="12.75">
      <c r="B44" t="s">
        <v>19</v>
      </c>
    </row>
    <row r="45" ht="12.75">
      <c r="B45" t="s">
        <v>20</v>
      </c>
    </row>
    <row r="46" spans="3:9" ht="12.75">
      <c r="C46" s="16"/>
      <c r="D46" s="16"/>
      <c r="E46" s="16"/>
      <c r="F46" s="16"/>
      <c r="G46" s="16"/>
      <c r="H46" s="16"/>
      <c r="I46" s="16"/>
    </row>
    <row r="47" spans="3:9" ht="12.75">
      <c r="C47" s="16"/>
      <c r="D47" s="16"/>
      <c r="E47" s="16"/>
      <c r="F47" s="16"/>
      <c r="G47" s="16"/>
      <c r="H47" s="16"/>
      <c r="I47" s="16"/>
    </row>
    <row r="48" spans="3:9" ht="12.75">
      <c r="C48" s="16"/>
      <c r="D48" s="16"/>
      <c r="E48" s="16"/>
      <c r="F48" s="16"/>
      <c r="G48" s="16"/>
      <c r="H48" s="16"/>
      <c r="I48" s="16"/>
    </row>
    <row r="49" spans="3:9" ht="12.75">
      <c r="C49" s="16"/>
      <c r="D49" s="16"/>
      <c r="E49" s="16"/>
      <c r="F49" s="16"/>
      <c r="G49" s="16"/>
      <c r="H49" s="16"/>
      <c r="I49" s="16"/>
    </row>
    <row r="50" spans="3:9" ht="12.75">
      <c r="C50" s="16"/>
      <c r="D50" s="16"/>
      <c r="E50" s="16"/>
      <c r="F50" s="16"/>
      <c r="G50" s="16"/>
      <c r="H50" s="16"/>
      <c r="I50" s="16"/>
    </row>
    <row r="51" spans="3:9" ht="12.75">
      <c r="C51" s="16"/>
      <c r="D51" s="16"/>
      <c r="E51" s="16"/>
      <c r="F51" s="16"/>
      <c r="G51" s="16"/>
      <c r="H51" s="16"/>
      <c r="I51" s="16"/>
    </row>
    <row r="52" spans="3:9" ht="12.75">
      <c r="C52" s="16"/>
      <c r="D52" s="16"/>
      <c r="E52" s="16"/>
      <c r="F52" s="16"/>
      <c r="G52" s="16"/>
      <c r="H52" s="16"/>
      <c r="I52" s="17"/>
    </row>
  </sheetData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45"/>
  <sheetViews>
    <sheetView tabSelected="1" zoomScale="75" zoomScaleNormal="75" workbookViewId="0" topLeftCell="A1">
      <selection activeCell="M26" sqref="M26"/>
    </sheetView>
  </sheetViews>
  <sheetFormatPr defaultColWidth="9.140625" defaultRowHeight="12.75"/>
  <cols>
    <col min="9" max="9" width="0" style="0" hidden="1" customWidth="1"/>
  </cols>
  <sheetData>
    <row r="1" spans="1:9" ht="12.75">
      <c r="A1" s="93" t="s">
        <v>25</v>
      </c>
      <c r="B1" s="92"/>
      <c r="C1" s="94"/>
      <c r="D1" s="94"/>
      <c r="E1" s="94"/>
      <c r="F1" s="94"/>
      <c r="G1" s="94"/>
      <c r="H1" s="94"/>
      <c r="I1" s="94"/>
    </row>
    <row r="2" spans="1:9" ht="12.75">
      <c r="A2" s="92" t="s">
        <v>26</v>
      </c>
      <c r="B2" s="92" t="s">
        <v>86</v>
      </c>
      <c r="C2" s="94" t="s">
        <v>0</v>
      </c>
      <c r="D2" s="94" t="s">
        <v>1</v>
      </c>
      <c r="E2" s="94" t="s">
        <v>2</v>
      </c>
      <c r="F2" s="94" t="s">
        <v>3</v>
      </c>
      <c r="G2" s="94" t="s">
        <v>4</v>
      </c>
      <c r="H2" s="94" t="s">
        <v>5</v>
      </c>
      <c r="I2" s="94" t="s">
        <v>6</v>
      </c>
    </row>
    <row r="3" spans="1:9" ht="12.75">
      <c r="A3" s="92"/>
      <c r="B3" s="92"/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/>
    </row>
    <row r="4" spans="1:9" ht="12.75">
      <c r="A4" s="89">
        <v>0</v>
      </c>
      <c r="B4" s="89">
        <v>0</v>
      </c>
      <c r="C4" s="86">
        <f>C5-I5</f>
        <v>38888</v>
      </c>
      <c r="D4" s="86">
        <f>C4+D26</f>
        <v>40488</v>
      </c>
      <c r="E4" s="86">
        <f>D4+E26</f>
        <v>42088</v>
      </c>
      <c r="F4" s="86">
        <f>E4+F26</f>
        <v>43688</v>
      </c>
      <c r="G4" s="86">
        <f>F4+G26</f>
        <v>45288</v>
      </c>
      <c r="H4" s="86">
        <f>G4+H26</f>
        <v>46888</v>
      </c>
      <c r="I4" s="5"/>
    </row>
    <row r="5" spans="1:9" ht="12.75">
      <c r="A5" s="92">
        <v>1</v>
      </c>
      <c r="B5" s="92">
        <v>1</v>
      </c>
      <c r="C5" s="16">
        <f>'Base +2'!C5+'Base +3'!I5</f>
        <v>39388</v>
      </c>
      <c r="D5" s="16">
        <f>'Base +2'!D5+I5</f>
        <v>40988</v>
      </c>
      <c r="E5" s="16">
        <f>'Base +2'!E5+I5</f>
        <v>42588</v>
      </c>
      <c r="F5" s="16">
        <f>'Base +2'!F5+I5</f>
        <v>44188</v>
      </c>
      <c r="G5" s="16">
        <f>'Base +2'!G5+I5</f>
        <v>45788</v>
      </c>
      <c r="H5" s="16">
        <f>'Base +2'!H5+I5</f>
        <v>47388</v>
      </c>
      <c r="I5" s="16">
        <v>500</v>
      </c>
    </row>
    <row r="6" spans="1:9" ht="12.75">
      <c r="A6" s="92">
        <v>2</v>
      </c>
      <c r="B6" s="92">
        <v>2</v>
      </c>
      <c r="C6" s="16">
        <f>'Base +2'!C6+'Base +3'!I6</f>
        <v>40711</v>
      </c>
      <c r="D6" s="16">
        <f>'Base +2'!D6+I6</f>
        <v>42311</v>
      </c>
      <c r="E6" s="16">
        <f>'Base +2'!E6+I6</f>
        <v>43911</v>
      </c>
      <c r="F6" s="16">
        <f>'Base +2'!F6+I6</f>
        <v>45511</v>
      </c>
      <c r="G6" s="16">
        <f>'Base +2'!G6+I6</f>
        <v>47111</v>
      </c>
      <c r="H6" s="16">
        <f>'Base +2'!H6+I6</f>
        <v>48711</v>
      </c>
      <c r="I6" s="16">
        <v>500</v>
      </c>
    </row>
    <row r="7" spans="1:9" ht="12.75">
      <c r="A7" s="92">
        <v>3</v>
      </c>
      <c r="B7" s="92">
        <v>3</v>
      </c>
      <c r="C7" s="16">
        <f>'Base +2'!C7+'Base +3'!I7</f>
        <v>42320</v>
      </c>
      <c r="D7" s="16">
        <f>'Base +2'!D7+I7</f>
        <v>43920</v>
      </c>
      <c r="E7" s="16">
        <f>'Base +2'!E7+I7</f>
        <v>45520</v>
      </c>
      <c r="F7" s="16">
        <f>'Base +2'!F7+I7</f>
        <v>47120</v>
      </c>
      <c r="G7" s="16">
        <f>'Base +2'!G7+I7</f>
        <v>48720</v>
      </c>
      <c r="H7" s="16">
        <f>'Base +2'!H7+I7</f>
        <v>50320</v>
      </c>
      <c r="I7" s="16">
        <v>750</v>
      </c>
    </row>
    <row r="8" spans="1:9" ht="12.75">
      <c r="A8" s="92">
        <v>4</v>
      </c>
      <c r="B8" s="92">
        <v>4</v>
      </c>
      <c r="C8" s="16">
        <f>'Base +2'!C8+'Base +3'!I8</f>
        <v>43616</v>
      </c>
      <c r="D8" s="16">
        <f>'Base +2'!D8+I8</f>
        <v>45216</v>
      </c>
      <c r="E8" s="16">
        <f>'Base +2'!E8+I8</f>
        <v>46816</v>
      </c>
      <c r="F8" s="16">
        <f>'Base +2'!F8+I8</f>
        <v>48416</v>
      </c>
      <c r="G8" s="16">
        <f>'Base +2'!G8+I8</f>
        <v>50016</v>
      </c>
      <c r="H8" s="16">
        <f>'Base +2'!H8+I8</f>
        <v>51616</v>
      </c>
      <c r="I8" s="16">
        <v>750</v>
      </c>
    </row>
    <row r="9" spans="1:9" ht="12.75">
      <c r="A9" s="92">
        <v>5</v>
      </c>
      <c r="B9" s="92">
        <v>5</v>
      </c>
      <c r="C9" s="16">
        <f>'Base +2'!C9+'Base +3'!I9</f>
        <v>45000</v>
      </c>
      <c r="D9" s="16">
        <f>'Base +2'!D9+I9</f>
        <v>46600</v>
      </c>
      <c r="E9" s="16">
        <f>'Base +2'!E9+I9</f>
        <v>48200</v>
      </c>
      <c r="F9" s="16">
        <f>'Base +2'!F9+I9</f>
        <v>49800</v>
      </c>
      <c r="G9" s="16">
        <f>'Base +2'!G9+I9</f>
        <v>51400</v>
      </c>
      <c r="H9" s="16">
        <f>'Base +2'!H9+I9</f>
        <v>53000</v>
      </c>
      <c r="I9" s="16">
        <v>900</v>
      </c>
    </row>
    <row r="10" spans="1:9" ht="12.75">
      <c r="A10" s="92">
        <v>6</v>
      </c>
      <c r="B10" s="92">
        <v>6</v>
      </c>
      <c r="C10" s="16">
        <f>'Base +2'!C10+'Base +3'!I10</f>
        <v>46924</v>
      </c>
      <c r="D10" s="16">
        <f>'Base +2'!D10+I10</f>
        <v>48524</v>
      </c>
      <c r="E10" s="16">
        <f>'Base +2'!E10+I10</f>
        <v>50124</v>
      </c>
      <c r="F10" s="16">
        <f>'Base +2'!F10+I10</f>
        <v>51724</v>
      </c>
      <c r="G10" s="16">
        <f>'Base +2'!G10+I10</f>
        <v>53324</v>
      </c>
      <c r="H10" s="16">
        <f>'Base +2'!H10+I10</f>
        <v>54924</v>
      </c>
      <c r="I10" s="16">
        <v>900</v>
      </c>
    </row>
    <row r="11" spans="1:9" ht="12.75">
      <c r="A11" s="92">
        <v>7</v>
      </c>
      <c r="B11" s="92">
        <v>7</v>
      </c>
      <c r="C11" s="16">
        <f>'Base +2'!C11+'Base +3'!I11</f>
        <v>48338</v>
      </c>
      <c r="D11" s="16">
        <f>'Base +2'!D11+I11</f>
        <v>49938</v>
      </c>
      <c r="E11" s="16">
        <f>'Base +2'!E11+I11</f>
        <v>51538</v>
      </c>
      <c r="F11" s="16">
        <f>'Base +2'!F11+I11</f>
        <v>53138</v>
      </c>
      <c r="G11" s="16">
        <f>'Base +2'!G11+I11</f>
        <v>54738</v>
      </c>
      <c r="H11" s="16">
        <f>'Base +2'!H11+I11</f>
        <v>56338</v>
      </c>
      <c r="I11" s="16">
        <v>1000</v>
      </c>
    </row>
    <row r="12" spans="1:9" ht="12.75">
      <c r="A12" s="92">
        <v>8</v>
      </c>
      <c r="B12" s="92">
        <v>8</v>
      </c>
      <c r="C12" s="16">
        <f>'Base +2'!C12+'Base +3'!I12</f>
        <v>49694</v>
      </c>
      <c r="D12" s="16">
        <f>'Base +2'!D12+I12</f>
        <v>51294</v>
      </c>
      <c r="E12" s="16">
        <f>'Base +2'!E12+I12</f>
        <v>52894</v>
      </c>
      <c r="F12" s="16">
        <f>'Base +2'!F12+I12</f>
        <v>54494</v>
      </c>
      <c r="G12" s="16">
        <f>'Base +2'!G12+I12</f>
        <v>56094</v>
      </c>
      <c r="H12" s="16">
        <f>'Base +2'!H12+I12</f>
        <v>57694</v>
      </c>
      <c r="I12" s="16">
        <v>1000</v>
      </c>
    </row>
    <row r="13" spans="1:9" ht="12.75">
      <c r="A13" s="92">
        <v>9</v>
      </c>
      <c r="B13" s="92">
        <v>9</v>
      </c>
      <c r="C13" s="16">
        <f>'Base +2'!C13+'Base +3'!I13</f>
        <v>51444</v>
      </c>
      <c r="D13" s="16">
        <f>'Base +2'!D13+I13</f>
        <v>53044</v>
      </c>
      <c r="E13" s="16">
        <f>'Base +2'!E13+I13</f>
        <v>54644</v>
      </c>
      <c r="F13" s="16">
        <f>'Base +2'!F13+I13</f>
        <v>56244</v>
      </c>
      <c r="G13" s="16">
        <f>'Base +2'!G13+I13</f>
        <v>57844</v>
      </c>
      <c r="H13" s="16">
        <f>'Base +2'!H13+I13</f>
        <v>59444</v>
      </c>
      <c r="I13" s="16">
        <v>1000</v>
      </c>
    </row>
    <row r="14" spans="1:9" ht="12.75">
      <c r="A14" s="92">
        <v>10</v>
      </c>
      <c r="B14" s="92">
        <v>10</v>
      </c>
      <c r="C14" s="16">
        <f>'Base +2'!C14+'Base +3'!I14</f>
        <v>53539</v>
      </c>
      <c r="D14" s="16">
        <f>'Base +2'!D14+I14</f>
        <v>55139</v>
      </c>
      <c r="E14" s="16">
        <f>'Base +2'!E14+I14</f>
        <v>56739</v>
      </c>
      <c r="F14" s="16">
        <f>'Base +2'!F14+I14</f>
        <v>58339</v>
      </c>
      <c r="G14" s="16">
        <f>'Base +2'!G14+I14</f>
        <v>59939</v>
      </c>
      <c r="H14" s="16">
        <f>'Base +2'!H14+I14</f>
        <v>61539</v>
      </c>
      <c r="I14" s="16">
        <v>1200</v>
      </c>
    </row>
    <row r="15" spans="1:9" ht="12.75">
      <c r="A15" s="92">
        <v>11</v>
      </c>
      <c r="B15" s="92">
        <v>11</v>
      </c>
      <c r="C15" s="16">
        <f>'Base +2'!C15+'Base +3'!I15</f>
        <v>55030</v>
      </c>
      <c r="D15" s="16">
        <f>'Base +2'!D15+I15</f>
        <v>56630</v>
      </c>
      <c r="E15" s="16">
        <f>'Base +2'!E15+I15</f>
        <v>58230</v>
      </c>
      <c r="F15" s="16">
        <f>'Base +2'!F15+I15</f>
        <v>59830</v>
      </c>
      <c r="G15" s="16">
        <f>'Base +2'!G15+I15</f>
        <v>61430</v>
      </c>
      <c r="H15" s="16">
        <f>'Base +2'!H15+I15</f>
        <v>63030</v>
      </c>
      <c r="I15" s="16">
        <v>1200</v>
      </c>
    </row>
    <row r="16" spans="1:9" ht="12.75">
      <c r="A16" s="92">
        <v>12</v>
      </c>
      <c r="B16" s="92">
        <v>12</v>
      </c>
      <c r="C16" s="16">
        <f>'Base +2'!C16+'Base +3'!I16</f>
        <v>57069</v>
      </c>
      <c r="D16" s="16">
        <f>'Base +2'!D16+I16</f>
        <v>58669</v>
      </c>
      <c r="E16" s="16">
        <f>'Base +2'!E16+I16</f>
        <v>60269</v>
      </c>
      <c r="F16" s="16">
        <f>'Base +2'!F16+I16</f>
        <v>61869</v>
      </c>
      <c r="G16" s="16">
        <f>'Base +2'!G16+I16</f>
        <v>63469</v>
      </c>
      <c r="H16" s="16">
        <f>'Base +2'!H16+I16</f>
        <v>65069</v>
      </c>
      <c r="I16" s="16">
        <v>1400</v>
      </c>
    </row>
    <row r="17" spans="1:9" ht="12.75">
      <c r="A17" s="92">
        <v>13</v>
      </c>
      <c r="B17" s="92">
        <v>13</v>
      </c>
      <c r="C17" s="16">
        <f>'Base +2'!C17+'Base +3'!I17</f>
        <v>58957</v>
      </c>
      <c r="D17" s="16">
        <f>'Base +2'!D17+I17</f>
        <v>60557</v>
      </c>
      <c r="E17" s="16">
        <f>'Base +2'!E17+I17</f>
        <v>62157</v>
      </c>
      <c r="F17" s="16">
        <f>'Base +2'!F17+I17</f>
        <v>63757</v>
      </c>
      <c r="G17" s="16">
        <f>'Base +2'!G17+I17</f>
        <v>65357</v>
      </c>
      <c r="H17" s="16">
        <f>'Base +2'!H17+I17</f>
        <v>66957</v>
      </c>
      <c r="I17" s="16">
        <v>1400</v>
      </c>
    </row>
    <row r="18" spans="1:9" ht="12.75">
      <c r="A18" s="92">
        <v>14</v>
      </c>
      <c r="B18" s="92">
        <v>14</v>
      </c>
      <c r="C18" s="16">
        <f>'Base +2'!C18+'Base +3'!I18</f>
        <v>61096</v>
      </c>
      <c r="D18" s="16">
        <f>'Base +2'!D18+I18</f>
        <v>62696</v>
      </c>
      <c r="E18" s="16">
        <f>'Base +2'!E18+I18</f>
        <v>64296</v>
      </c>
      <c r="F18" s="16">
        <f>'Base +2'!F18+I18</f>
        <v>65896</v>
      </c>
      <c r="G18" s="16">
        <f>'Base +2'!G18+I18</f>
        <v>67496</v>
      </c>
      <c r="H18" s="16">
        <f>'Base +2'!H18+I18</f>
        <v>69096</v>
      </c>
      <c r="I18" s="16">
        <v>1600</v>
      </c>
    </row>
    <row r="19" spans="1:9" ht="12.75">
      <c r="A19" s="92">
        <v>15</v>
      </c>
      <c r="B19" s="92">
        <v>15</v>
      </c>
      <c r="C19" s="16">
        <f>'Base +2'!C19+'Base +3'!I19</f>
        <v>63263</v>
      </c>
      <c r="D19" s="16">
        <f>'Base +2'!D19+I19</f>
        <v>64863</v>
      </c>
      <c r="E19" s="16">
        <f>'Base +2'!E19+I19</f>
        <v>66463</v>
      </c>
      <c r="F19" s="16">
        <f>'Base +2'!F19+I19</f>
        <v>68063</v>
      </c>
      <c r="G19" s="16">
        <f>'Base +2'!G19+I19</f>
        <v>69663</v>
      </c>
      <c r="H19" s="16">
        <f>'Base +2'!H19+I19</f>
        <v>71263</v>
      </c>
      <c r="I19" s="16">
        <v>1600</v>
      </c>
    </row>
    <row r="20" spans="1:9" ht="12.75">
      <c r="A20" s="92" t="s">
        <v>7</v>
      </c>
      <c r="B20" s="92">
        <v>16</v>
      </c>
      <c r="C20" s="16">
        <f>'Base +2'!C20+'Base +3'!I20</f>
        <v>67855</v>
      </c>
      <c r="D20" s="16">
        <f>'Base +2'!D20+I20</f>
        <v>69455</v>
      </c>
      <c r="E20" s="16">
        <f>'Base +2'!E20+I20</f>
        <v>71055</v>
      </c>
      <c r="F20" s="16">
        <f>'Base +2'!F20+I20</f>
        <v>72655</v>
      </c>
      <c r="G20" s="16">
        <f>'Base +2'!G20+I20</f>
        <v>74255</v>
      </c>
      <c r="H20" s="16">
        <f>'Base +2'!H20+I20</f>
        <v>75855</v>
      </c>
      <c r="I20" s="16">
        <v>2250</v>
      </c>
    </row>
    <row r="21" spans="1:9" ht="12.75">
      <c r="A21" s="92" t="s">
        <v>8</v>
      </c>
      <c r="B21" s="92">
        <v>17</v>
      </c>
      <c r="C21" s="16">
        <f>'Base +2'!C21+'Base +3'!I21</f>
        <v>69981</v>
      </c>
      <c r="D21" s="16">
        <f>'Base +2'!D21+I21</f>
        <v>71581</v>
      </c>
      <c r="E21" s="16">
        <f>'Base +2'!E21+I21</f>
        <v>73181</v>
      </c>
      <c r="F21" s="16">
        <f>'Base +2'!F21+I21</f>
        <v>74781</v>
      </c>
      <c r="G21" s="16">
        <f>'Base +2'!G21+I21</f>
        <v>76381</v>
      </c>
      <c r="H21" s="16">
        <f>'Base +2'!H21+I21</f>
        <v>77981</v>
      </c>
      <c r="I21" s="16">
        <v>2300</v>
      </c>
    </row>
    <row r="22" spans="1:9" ht="12.75">
      <c r="A22" s="92" t="s">
        <v>9</v>
      </c>
      <c r="B22" s="92">
        <v>18</v>
      </c>
      <c r="C22" s="16">
        <f>'Base +2'!C22+'Base +3'!I22</f>
        <v>72530</v>
      </c>
      <c r="D22" s="16">
        <f>'Base +2'!D22+I22</f>
        <v>74130</v>
      </c>
      <c r="E22" s="16">
        <f>'Base +2'!E22+I22</f>
        <v>75730</v>
      </c>
      <c r="F22" s="16">
        <f>'Base +2'!F22+I22</f>
        <v>77330</v>
      </c>
      <c r="G22" s="16">
        <f>'Base +2'!G22+I22</f>
        <v>78930</v>
      </c>
      <c r="H22" s="16">
        <f>'Base +2'!H22+I22</f>
        <v>80530</v>
      </c>
      <c r="I22" s="16">
        <v>2500</v>
      </c>
    </row>
    <row r="23" spans="1:9" ht="12.75">
      <c r="A23" s="92"/>
      <c r="B23" s="92"/>
      <c r="C23" s="16"/>
      <c r="D23" s="16"/>
      <c r="E23" s="16"/>
      <c r="F23" s="16"/>
      <c r="G23" s="16"/>
      <c r="H23" s="16"/>
      <c r="I23" s="16" t="s">
        <v>10</v>
      </c>
    </row>
    <row r="24" spans="1:9" ht="12.75">
      <c r="A24" s="92"/>
      <c r="B24" s="92"/>
      <c r="C24" s="16"/>
      <c r="D24" s="16"/>
      <c r="E24" s="16"/>
      <c r="F24" s="16"/>
      <c r="G24" s="16"/>
      <c r="H24" s="16"/>
      <c r="I24" s="16"/>
    </row>
    <row r="25" spans="1:9" ht="12.75">
      <c r="A25" s="92"/>
      <c r="B25" s="92"/>
      <c r="C25" s="16"/>
      <c r="D25" s="16"/>
      <c r="E25" s="16"/>
      <c r="F25" s="16"/>
      <c r="G25" s="16"/>
      <c r="H25" s="16"/>
      <c r="I25" s="16"/>
    </row>
    <row r="26" spans="1:9" ht="12.75">
      <c r="A26" s="92"/>
      <c r="B26" s="92" t="s">
        <v>6</v>
      </c>
      <c r="C26" s="16"/>
      <c r="D26" s="16">
        <v>1600</v>
      </c>
      <c r="E26" s="16">
        <v>1600</v>
      </c>
      <c r="F26" s="16">
        <v>1600</v>
      </c>
      <c r="G26" s="16">
        <v>1600</v>
      </c>
      <c r="H26" s="16">
        <v>1600</v>
      </c>
      <c r="I26" s="17"/>
    </row>
    <row r="30" ht="12.75">
      <c r="B30" s="55" t="s">
        <v>11</v>
      </c>
    </row>
    <row r="32" spans="2:6" ht="12.75">
      <c r="B32" t="s">
        <v>12</v>
      </c>
      <c r="F32" t="s">
        <v>11</v>
      </c>
    </row>
    <row r="33" spans="2:6" ht="12.75">
      <c r="B33" s="56" t="s">
        <v>89</v>
      </c>
      <c r="F33" s="56" t="s">
        <v>13</v>
      </c>
    </row>
    <row r="35" spans="2:6" ht="12.75">
      <c r="B35" t="s">
        <v>14</v>
      </c>
      <c r="F35" s="57">
        <v>300</v>
      </c>
    </row>
    <row r="36" spans="2:6" ht="12.75">
      <c r="B36" t="s">
        <v>15</v>
      </c>
      <c r="F36" s="57">
        <v>500</v>
      </c>
    </row>
    <row r="37" spans="2:6" ht="12.75">
      <c r="B37" t="s">
        <v>16</v>
      </c>
      <c r="F37" s="57">
        <v>750</v>
      </c>
    </row>
    <row r="38" spans="2:6" ht="12.75">
      <c r="B38" t="s">
        <v>17</v>
      </c>
      <c r="F38" s="57">
        <v>1000</v>
      </c>
    </row>
    <row r="40" ht="12.75">
      <c r="A40" s="56"/>
    </row>
    <row r="43" ht="12.75">
      <c r="B43" t="s">
        <v>18</v>
      </c>
    </row>
    <row r="44" ht="12.75">
      <c r="B44" t="s">
        <v>19</v>
      </c>
    </row>
    <row r="45" ht="12.75">
      <c r="B45" t="s">
        <v>20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177"/>
  <sheetViews>
    <sheetView tabSelected="1" zoomScale="75" zoomScaleNormal="75" workbookViewId="0" topLeftCell="K63">
      <selection activeCell="M26" sqref="M26"/>
    </sheetView>
  </sheetViews>
  <sheetFormatPr defaultColWidth="9.140625" defaultRowHeight="12.75"/>
  <cols>
    <col min="1" max="1" width="3.7109375" style="1" customWidth="1"/>
    <col min="2" max="2" width="11.7109375" style="2" customWidth="1"/>
    <col min="3" max="3" width="11.28125" style="2" customWidth="1"/>
    <col min="4" max="4" width="8.7109375" style="1" customWidth="1"/>
    <col min="5" max="5" width="8.7109375" style="2" customWidth="1"/>
    <col min="6" max="6" width="9.8515625" style="2" customWidth="1"/>
    <col min="7" max="7" width="8.7109375" style="2" customWidth="1"/>
    <col min="8" max="8" width="16.57421875" style="2" customWidth="1"/>
    <col min="9" max="9" width="9.140625" style="2" customWidth="1"/>
    <col min="10" max="10" width="9.00390625" style="2" customWidth="1"/>
    <col min="11" max="11" width="8.7109375" style="2" customWidth="1"/>
    <col min="12" max="12" width="14.421875" style="2" customWidth="1"/>
    <col min="13" max="13" width="13.140625" style="2" customWidth="1"/>
    <col min="14" max="14" width="10.140625" style="2" customWidth="1"/>
    <col min="15" max="15" width="9.421875" style="2" customWidth="1"/>
    <col min="16" max="16" width="9.7109375" style="2" customWidth="1"/>
    <col min="17" max="17" width="9.421875" style="2" customWidth="1"/>
    <col min="18" max="18" width="12.28125" style="2" customWidth="1"/>
    <col min="19" max="19" width="12.00390625" style="2" customWidth="1"/>
    <col min="20" max="23" width="10.7109375" style="2" customWidth="1"/>
    <col min="24" max="24" width="11.57421875" style="2" customWidth="1"/>
    <col min="25" max="26" width="10.7109375" style="2" customWidth="1"/>
    <col min="27" max="27" width="14.00390625" style="1" customWidth="1"/>
    <col min="28" max="28" width="19.57421875" style="41" customWidth="1"/>
    <col min="29" max="29" width="9.140625" style="1" customWidth="1"/>
    <col min="30" max="31" width="5.7109375" style="1" customWidth="1"/>
    <col min="32" max="16384" width="9.140625" style="1" customWidth="1"/>
  </cols>
  <sheetData>
    <row r="1" spans="2:34" ht="12.75">
      <c r="B1"/>
      <c r="C1"/>
      <c r="D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/>
      <c r="AB1" s="40"/>
      <c r="AC1"/>
      <c r="AD1"/>
      <c r="AE1"/>
      <c r="AF1"/>
      <c r="AG1"/>
      <c r="AH1"/>
    </row>
    <row r="2" spans="2:36" ht="12.75">
      <c r="B2"/>
      <c r="C2"/>
      <c r="D2"/>
      <c r="E2" s="89" t="s">
        <v>29</v>
      </c>
      <c r="F2" s="18"/>
      <c r="G2" s="18"/>
      <c r="H2" s="18"/>
      <c r="I2" s="18"/>
      <c r="J2" s="18"/>
      <c r="K2" s="18"/>
      <c r="L2" s="18"/>
      <c r="M2" s="95" t="s">
        <v>30</v>
      </c>
      <c r="N2" s="96"/>
      <c r="O2" s="97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/>
      <c r="AB2" s="40"/>
      <c r="AC2"/>
      <c r="AD2"/>
      <c r="AE2"/>
      <c r="AF2"/>
      <c r="AG2"/>
      <c r="AH2"/>
      <c r="AI2"/>
      <c r="AJ2"/>
    </row>
    <row r="3" spans="2:36" ht="12.75">
      <c r="B3" s="61" t="s">
        <v>58</v>
      </c>
      <c r="C3" s="12" t="s">
        <v>31</v>
      </c>
      <c r="D3" s="12" t="s">
        <v>32</v>
      </c>
      <c r="E3" s="19" t="s">
        <v>33</v>
      </c>
      <c r="F3" s="20" t="s">
        <v>6</v>
      </c>
      <c r="G3" s="19" t="s">
        <v>34</v>
      </c>
      <c r="H3" s="20" t="s">
        <v>6</v>
      </c>
      <c r="I3" s="19" t="s">
        <v>35</v>
      </c>
      <c r="J3" s="51" t="s">
        <v>6</v>
      </c>
      <c r="K3" s="52" t="s">
        <v>36</v>
      </c>
      <c r="L3" s="52" t="s">
        <v>37</v>
      </c>
      <c r="M3" s="92" t="s">
        <v>37</v>
      </c>
      <c r="N3" s="92" t="s">
        <v>38</v>
      </c>
      <c r="O3" s="98" t="s">
        <v>39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/>
      <c r="AB3" s="40"/>
      <c r="AC3"/>
      <c r="AD3"/>
      <c r="AE3"/>
      <c r="AF3"/>
      <c r="AG3"/>
      <c r="AH3"/>
      <c r="AI3"/>
      <c r="AJ3"/>
    </row>
    <row r="4" spans="2:36" ht="12.75">
      <c r="B4" s="61"/>
      <c r="C4" s="12"/>
      <c r="D4" s="12"/>
      <c r="E4" s="19"/>
      <c r="F4" s="20"/>
      <c r="G4" s="19"/>
      <c r="H4" s="20"/>
      <c r="I4" s="19"/>
      <c r="J4" s="51"/>
      <c r="K4" s="52"/>
      <c r="L4" s="52"/>
      <c r="M4" s="21">
        <v>0</v>
      </c>
      <c r="N4" s="21">
        <v>0</v>
      </c>
      <c r="O4" s="22">
        <v>0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/>
      <c r="AB4" s="40"/>
      <c r="AC4"/>
      <c r="AD4"/>
      <c r="AE4"/>
      <c r="AF4"/>
      <c r="AG4"/>
      <c r="AH4"/>
      <c r="AI4"/>
      <c r="AJ4"/>
    </row>
    <row r="5" spans="2:36" ht="12.75">
      <c r="B5" s="82" t="s">
        <v>77</v>
      </c>
      <c r="C5" s="82" t="s">
        <v>1</v>
      </c>
      <c r="D5" s="82">
        <v>1</v>
      </c>
      <c r="E5" s="83">
        <v>1</v>
      </c>
      <c r="F5" s="62">
        <f aca="true" t="shared" si="0" ref="F5:F19">VLOOKUP(E5,stepmap,2)</f>
        <v>1</v>
      </c>
      <c r="G5" s="63">
        <f aca="true" t="shared" si="1" ref="G5:G10">E5+1</f>
        <v>2</v>
      </c>
      <c r="H5" s="62">
        <f aca="true" t="shared" si="2" ref="H5:H19">VLOOKUP(G5,stepmap,2)</f>
        <v>2</v>
      </c>
      <c r="I5" s="64">
        <f aca="true" t="shared" si="3" ref="I5:I19">G5+1</f>
        <v>3</v>
      </c>
      <c r="J5" s="65">
        <f aca="true" t="shared" si="4" ref="J5:J19">VLOOKUP(I5,stepmap,2)</f>
        <v>3</v>
      </c>
      <c r="K5" s="66">
        <f>I5+1</f>
        <v>4</v>
      </c>
      <c r="L5" s="67">
        <f aca="true" t="shared" si="5" ref="L5:L19">VLOOKUP(K5,stepmap,2)</f>
        <v>4</v>
      </c>
      <c r="M5" s="68">
        <v>1</v>
      </c>
      <c r="N5" s="68">
        <v>1</v>
      </c>
      <c r="O5" s="69">
        <v>1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/>
      <c r="AB5" s="40"/>
      <c r="AC5"/>
      <c r="AD5"/>
      <c r="AE5"/>
      <c r="AF5"/>
      <c r="AG5"/>
      <c r="AH5"/>
      <c r="AI5"/>
      <c r="AJ5"/>
    </row>
    <row r="6" spans="2:36" ht="12.75">
      <c r="B6" s="82" t="s">
        <v>40</v>
      </c>
      <c r="C6" s="82" t="s">
        <v>3</v>
      </c>
      <c r="D6" s="82">
        <v>1</v>
      </c>
      <c r="E6" s="84">
        <v>4</v>
      </c>
      <c r="F6" s="70">
        <f t="shared" si="0"/>
        <v>4</v>
      </c>
      <c r="G6" s="71">
        <f t="shared" si="1"/>
        <v>5</v>
      </c>
      <c r="H6" s="70">
        <f t="shared" si="2"/>
        <v>5</v>
      </c>
      <c r="I6" s="71">
        <f t="shared" si="3"/>
        <v>6</v>
      </c>
      <c r="J6" s="72">
        <f t="shared" si="4"/>
        <v>6</v>
      </c>
      <c r="K6" s="66">
        <f aca="true" t="shared" si="6" ref="K6:K19">I6+1</f>
        <v>7</v>
      </c>
      <c r="L6" s="67">
        <f t="shared" si="5"/>
        <v>7</v>
      </c>
      <c r="M6" s="68">
        <v>2</v>
      </c>
      <c r="N6" s="68">
        <v>2</v>
      </c>
      <c r="O6" s="69">
        <v>2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/>
      <c r="AB6" s="40"/>
      <c r="AC6"/>
      <c r="AD6"/>
      <c r="AE6"/>
      <c r="AF6"/>
      <c r="AG6"/>
      <c r="AH6"/>
      <c r="AI6"/>
      <c r="AJ6"/>
    </row>
    <row r="7" spans="2:36" ht="12.75">
      <c r="B7" s="82" t="s">
        <v>41</v>
      </c>
      <c r="C7" s="82" t="s">
        <v>0</v>
      </c>
      <c r="D7" s="82">
        <v>1</v>
      </c>
      <c r="E7" s="84">
        <v>29</v>
      </c>
      <c r="F7" s="70" t="str">
        <f t="shared" si="0"/>
        <v>25+</v>
      </c>
      <c r="G7" s="73">
        <f t="shared" si="1"/>
        <v>30</v>
      </c>
      <c r="H7" s="70" t="str">
        <f t="shared" si="2"/>
        <v>25+</v>
      </c>
      <c r="I7" s="71">
        <f t="shared" si="3"/>
        <v>31</v>
      </c>
      <c r="J7" s="72" t="str">
        <f t="shared" si="4"/>
        <v>25+</v>
      </c>
      <c r="K7" s="66">
        <f t="shared" si="6"/>
        <v>32</v>
      </c>
      <c r="L7" s="67" t="str">
        <f t="shared" si="5"/>
        <v>25+</v>
      </c>
      <c r="M7" s="68">
        <v>3</v>
      </c>
      <c r="N7" s="68">
        <v>3</v>
      </c>
      <c r="O7" s="69">
        <v>3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/>
      <c r="AB7" s="40"/>
      <c r="AC7"/>
      <c r="AD7"/>
      <c r="AE7"/>
      <c r="AF7"/>
      <c r="AG7"/>
      <c r="AH7"/>
      <c r="AI7"/>
      <c r="AJ7"/>
    </row>
    <row r="8" spans="2:36" ht="12.75">
      <c r="B8" s="82" t="s">
        <v>42</v>
      </c>
      <c r="C8" s="82" t="s">
        <v>4</v>
      </c>
      <c r="D8" s="82">
        <v>1</v>
      </c>
      <c r="E8" s="84">
        <v>29</v>
      </c>
      <c r="F8" s="70" t="str">
        <f t="shared" si="0"/>
        <v>25+</v>
      </c>
      <c r="G8" s="71">
        <f t="shared" si="1"/>
        <v>30</v>
      </c>
      <c r="H8" s="70" t="str">
        <f t="shared" si="2"/>
        <v>25+</v>
      </c>
      <c r="I8" s="71">
        <f t="shared" si="3"/>
        <v>31</v>
      </c>
      <c r="J8" s="72" t="str">
        <f t="shared" si="4"/>
        <v>25+</v>
      </c>
      <c r="K8" s="66">
        <f t="shared" si="6"/>
        <v>32</v>
      </c>
      <c r="L8" s="67" t="str">
        <f t="shared" si="5"/>
        <v>25+</v>
      </c>
      <c r="M8" s="68">
        <v>4</v>
      </c>
      <c r="N8" s="68">
        <v>4</v>
      </c>
      <c r="O8" s="69">
        <v>4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/>
      <c r="AB8" s="40"/>
      <c r="AC8"/>
      <c r="AD8"/>
      <c r="AE8"/>
      <c r="AF8"/>
      <c r="AG8"/>
      <c r="AH8"/>
      <c r="AI8"/>
      <c r="AJ8"/>
    </row>
    <row r="9" spans="2:36" ht="12.75">
      <c r="B9" s="82" t="s">
        <v>81</v>
      </c>
      <c r="C9" s="82" t="s">
        <v>1</v>
      </c>
      <c r="D9" s="82">
        <v>1</v>
      </c>
      <c r="E9" s="84">
        <v>3</v>
      </c>
      <c r="F9" s="70">
        <f t="shared" si="0"/>
        <v>3</v>
      </c>
      <c r="G9" s="73">
        <f t="shared" si="1"/>
        <v>4</v>
      </c>
      <c r="H9" s="70">
        <f t="shared" si="2"/>
        <v>4</v>
      </c>
      <c r="I9" s="71">
        <f t="shared" si="3"/>
        <v>5</v>
      </c>
      <c r="J9" s="72">
        <f t="shared" si="4"/>
        <v>5</v>
      </c>
      <c r="K9" s="66">
        <f t="shared" si="6"/>
        <v>6</v>
      </c>
      <c r="L9" s="67">
        <f t="shared" si="5"/>
        <v>6</v>
      </c>
      <c r="M9" s="68">
        <v>5</v>
      </c>
      <c r="N9" s="68">
        <v>5</v>
      </c>
      <c r="O9" s="69">
        <v>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/>
      <c r="AB9" s="40"/>
      <c r="AC9"/>
      <c r="AD9"/>
      <c r="AE9"/>
      <c r="AF9"/>
      <c r="AG9"/>
      <c r="AH9"/>
      <c r="AI9"/>
      <c r="AJ9"/>
    </row>
    <row r="10" spans="2:36" ht="12.75">
      <c r="B10" s="82" t="s">
        <v>43</v>
      </c>
      <c r="C10" s="82" t="s">
        <v>5</v>
      </c>
      <c r="D10" s="82">
        <v>0.2</v>
      </c>
      <c r="E10" s="84">
        <v>10</v>
      </c>
      <c r="F10" s="70">
        <f t="shared" si="0"/>
        <v>10</v>
      </c>
      <c r="G10" s="73">
        <f t="shared" si="1"/>
        <v>11</v>
      </c>
      <c r="H10" s="70">
        <f t="shared" si="2"/>
        <v>11</v>
      </c>
      <c r="I10" s="71">
        <f>G10+1</f>
        <v>12</v>
      </c>
      <c r="J10" s="72">
        <f t="shared" si="4"/>
        <v>12</v>
      </c>
      <c r="K10" s="66">
        <f t="shared" si="6"/>
        <v>13</v>
      </c>
      <c r="L10" s="67">
        <f t="shared" si="5"/>
        <v>13</v>
      </c>
      <c r="M10" s="68">
        <v>6</v>
      </c>
      <c r="N10" s="68">
        <v>6</v>
      </c>
      <c r="O10" s="69">
        <v>6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/>
      <c r="AB10" s="40"/>
      <c r="AC10"/>
      <c r="AD10"/>
      <c r="AE10"/>
      <c r="AF10"/>
      <c r="AG10"/>
      <c r="AH10"/>
      <c r="AI10"/>
      <c r="AJ10"/>
    </row>
    <row r="11" spans="2:36" ht="12.75">
      <c r="B11" s="82"/>
      <c r="C11" s="82"/>
      <c r="D11" s="82"/>
      <c r="E11" s="84"/>
      <c r="F11" s="70">
        <f t="shared" si="0"/>
        <v>0</v>
      </c>
      <c r="G11" s="71">
        <f aca="true" t="shared" si="7" ref="G11:G19">E11+1</f>
        <v>1</v>
      </c>
      <c r="H11" s="70">
        <f t="shared" si="2"/>
        <v>1</v>
      </c>
      <c r="I11" s="71">
        <f t="shared" si="3"/>
        <v>2</v>
      </c>
      <c r="J11" s="72">
        <f t="shared" si="4"/>
        <v>2</v>
      </c>
      <c r="K11" s="66">
        <f t="shared" si="6"/>
        <v>3</v>
      </c>
      <c r="L11" s="67">
        <f t="shared" si="5"/>
        <v>3</v>
      </c>
      <c r="M11" s="68">
        <v>7</v>
      </c>
      <c r="N11" s="68">
        <v>7</v>
      </c>
      <c r="O11" s="69">
        <v>7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/>
      <c r="AB11" s="40"/>
      <c r="AC11"/>
      <c r="AD11"/>
      <c r="AE11"/>
      <c r="AF11"/>
      <c r="AG11"/>
      <c r="AH11"/>
      <c r="AI11"/>
      <c r="AJ11"/>
    </row>
    <row r="12" spans="2:36" ht="12.75">
      <c r="B12" s="82" t="s">
        <v>79</v>
      </c>
      <c r="C12" s="82" t="s">
        <v>0</v>
      </c>
      <c r="D12" s="82">
        <v>0.2</v>
      </c>
      <c r="E12" s="84">
        <v>1</v>
      </c>
      <c r="F12" s="70">
        <f t="shared" si="0"/>
        <v>1</v>
      </c>
      <c r="G12" s="73">
        <f t="shared" si="7"/>
        <v>2</v>
      </c>
      <c r="H12" s="70">
        <f t="shared" si="2"/>
        <v>2</v>
      </c>
      <c r="I12" s="71">
        <f t="shared" si="3"/>
        <v>3</v>
      </c>
      <c r="J12" s="72">
        <f t="shared" si="4"/>
        <v>3</v>
      </c>
      <c r="K12" s="66">
        <f t="shared" si="6"/>
        <v>4</v>
      </c>
      <c r="L12" s="67">
        <f t="shared" si="5"/>
        <v>4</v>
      </c>
      <c r="M12" s="68">
        <v>8</v>
      </c>
      <c r="N12" s="68">
        <v>8</v>
      </c>
      <c r="O12" s="69">
        <v>8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/>
      <c r="AB12" s="40"/>
      <c r="AC12"/>
      <c r="AD12"/>
      <c r="AE12"/>
      <c r="AF12"/>
      <c r="AG12"/>
      <c r="AH12"/>
      <c r="AI12"/>
      <c r="AJ12"/>
    </row>
    <row r="13" spans="2:36" ht="12.75">
      <c r="B13" s="82" t="s">
        <v>80</v>
      </c>
      <c r="C13" s="82" t="s">
        <v>0</v>
      </c>
      <c r="D13" s="82">
        <v>1</v>
      </c>
      <c r="E13" s="84">
        <v>7</v>
      </c>
      <c r="F13" s="70">
        <f t="shared" si="0"/>
        <v>7</v>
      </c>
      <c r="G13" s="73">
        <f t="shared" si="7"/>
        <v>8</v>
      </c>
      <c r="H13" s="70">
        <f t="shared" si="2"/>
        <v>8</v>
      </c>
      <c r="I13" s="71">
        <f t="shared" si="3"/>
        <v>9</v>
      </c>
      <c r="J13" s="72">
        <f t="shared" si="4"/>
        <v>9</v>
      </c>
      <c r="K13" s="66">
        <f t="shared" si="6"/>
        <v>10</v>
      </c>
      <c r="L13" s="67">
        <f t="shared" si="5"/>
        <v>10</v>
      </c>
      <c r="M13" s="68">
        <v>9</v>
      </c>
      <c r="N13" s="68">
        <v>9</v>
      </c>
      <c r="O13" s="69">
        <v>9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/>
      <c r="AB13" s="40"/>
      <c r="AC13"/>
      <c r="AD13"/>
      <c r="AE13"/>
      <c r="AF13"/>
      <c r="AG13"/>
      <c r="AH13"/>
      <c r="AI13"/>
      <c r="AJ13"/>
    </row>
    <row r="14" spans="2:36" ht="12.75">
      <c r="B14" s="82" t="s">
        <v>83</v>
      </c>
      <c r="C14" s="82" t="s">
        <v>0</v>
      </c>
      <c r="D14" s="82">
        <v>0.4</v>
      </c>
      <c r="E14" s="84">
        <v>1</v>
      </c>
      <c r="F14" s="70">
        <f t="shared" si="0"/>
        <v>1</v>
      </c>
      <c r="G14" s="71">
        <f t="shared" si="7"/>
        <v>2</v>
      </c>
      <c r="H14" s="70">
        <f t="shared" si="2"/>
        <v>2</v>
      </c>
      <c r="I14" s="71">
        <f t="shared" si="3"/>
        <v>3</v>
      </c>
      <c r="J14" s="72">
        <f t="shared" si="4"/>
        <v>3</v>
      </c>
      <c r="K14" s="66">
        <f t="shared" si="6"/>
        <v>4</v>
      </c>
      <c r="L14" s="67">
        <f t="shared" si="5"/>
        <v>4</v>
      </c>
      <c r="M14" s="68">
        <v>10</v>
      </c>
      <c r="N14" s="68">
        <v>10</v>
      </c>
      <c r="O14" s="69">
        <v>10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/>
      <c r="AB14" s="40"/>
      <c r="AC14"/>
      <c r="AD14"/>
      <c r="AE14"/>
      <c r="AF14"/>
      <c r="AG14"/>
      <c r="AH14"/>
      <c r="AI14"/>
      <c r="AJ14"/>
    </row>
    <row r="15" spans="2:36" ht="12.75">
      <c r="B15" s="82" t="s">
        <v>44</v>
      </c>
      <c r="C15" s="82" t="s">
        <v>4</v>
      </c>
      <c r="D15" s="82">
        <v>1</v>
      </c>
      <c r="E15" s="84">
        <v>27</v>
      </c>
      <c r="F15" s="70" t="str">
        <f t="shared" si="0"/>
        <v>25+</v>
      </c>
      <c r="G15" s="71">
        <f t="shared" si="7"/>
        <v>28</v>
      </c>
      <c r="H15" s="70" t="str">
        <f t="shared" si="2"/>
        <v>25+</v>
      </c>
      <c r="I15" s="71">
        <f t="shared" si="3"/>
        <v>29</v>
      </c>
      <c r="J15" s="72" t="str">
        <f t="shared" si="4"/>
        <v>25+</v>
      </c>
      <c r="K15" s="66">
        <f t="shared" si="6"/>
        <v>30</v>
      </c>
      <c r="L15" s="67" t="str">
        <f t="shared" si="5"/>
        <v>25+</v>
      </c>
      <c r="M15" s="68">
        <v>11</v>
      </c>
      <c r="N15" s="68">
        <v>11</v>
      </c>
      <c r="O15" s="69">
        <v>11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/>
      <c r="AB15" s="40"/>
      <c r="AC15"/>
      <c r="AD15"/>
      <c r="AE15"/>
      <c r="AF15"/>
      <c r="AG15"/>
      <c r="AH15"/>
      <c r="AI15"/>
      <c r="AJ15"/>
    </row>
    <row r="16" spans="2:36" ht="12.75">
      <c r="B16" s="82" t="s">
        <v>76</v>
      </c>
      <c r="C16" s="82" t="s">
        <v>3</v>
      </c>
      <c r="D16" s="82">
        <v>0.4</v>
      </c>
      <c r="E16" s="84">
        <v>12</v>
      </c>
      <c r="F16" s="70">
        <f t="shared" si="0"/>
        <v>12</v>
      </c>
      <c r="G16" s="71">
        <f t="shared" si="7"/>
        <v>13</v>
      </c>
      <c r="H16" s="70">
        <f t="shared" si="2"/>
        <v>13</v>
      </c>
      <c r="I16" s="71">
        <f t="shared" si="3"/>
        <v>14</v>
      </c>
      <c r="J16" s="72">
        <f t="shared" si="4"/>
        <v>14</v>
      </c>
      <c r="K16" s="66">
        <f t="shared" si="6"/>
        <v>15</v>
      </c>
      <c r="L16" s="67">
        <f t="shared" si="5"/>
        <v>15</v>
      </c>
      <c r="M16" s="68">
        <v>12</v>
      </c>
      <c r="N16" s="68">
        <v>12</v>
      </c>
      <c r="O16" s="69">
        <v>12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/>
      <c r="AB16" s="40"/>
      <c r="AC16"/>
      <c r="AD16"/>
      <c r="AE16"/>
      <c r="AF16"/>
      <c r="AG16"/>
      <c r="AH16"/>
      <c r="AI16"/>
      <c r="AJ16"/>
    </row>
    <row r="17" spans="2:36" ht="12.75">
      <c r="B17" s="82" t="s">
        <v>90</v>
      </c>
      <c r="C17" s="82" t="s">
        <v>3</v>
      </c>
      <c r="D17" s="82">
        <v>0.6</v>
      </c>
      <c r="E17" s="84">
        <v>15</v>
      </c>
      <c r="F17" s="70">
        <f t="shared" si="0"/>
        <v>15</v>
      </c>
      <c r="G17" s="73">
        <f t="shared" si="7"/>
        <v>16</v>
      </c>
      <c r="H17" s="70" t="str">
        <f t="shared" si="2"/>
        <v>16-20</v>
      </c>
      <c r="I17" s="71">
        <f t="shared" si="3"/>
        <v>17</v>
      </c>
      <c r="J17" s="72" t="str">
        <f t="shared" si="4"/>
        <v>16-20</v>
      </c>
      <c r="K17" s="66">
        <f t="shared" si="6"/>
        <v>18</v>
      </c>
      <c r="L17" s="67" t="str">
        <f t="shared" si="5"/>
        <v>16-20</v>
      </c>
      <c r="M17" s="68">
        <v>13</v>
      </c>
      <c r="N17" s="68">
        <v>13</v>
      </c>
      <c r="O17" s="69">
        <v>13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/>
      <c r="AB17" s="40"/>
      <c r="AC17"/>
      <c r="AD17"/>
      <c r="AE17"/>
      <c r="AF17"/>
      <c r="AG17"/>
      <c r="AH17"/>
      <c r="AI17"/>
      <c r="AJ17"/>
    </row>
    <row r="18" spans="2:36" ht="12.75">
      <c r="B18" s="82"/>
      <c r="C18" s="82"/>
      <c r="D18" s="82"/>
      <c r="E18" s="84"/>
      <c r="F18" s="70">
        <f t="shared" si="0"/>
        <v>0</v>
      </c>
      <c r="G18" s="71">
        <f t="shared" si="7"/>
        <v>1</v>
      </c>
      <c r="H18" s="70">
        <f t="shared" si="2"/>
        <v>1</v>
      </c>
      <c r="I18" s="71">
        <f t="shared" si="3"/>
        <v>2</v>
      </c>
      <c r="J18" s="72">
        <f t="shared" si="4"/>
        <v>2</v>
      </c>
      <c r="K18" s="66">
        <f t="shared" si="6"/>
        <v>3</v>
      </c>
      <c r="L18" s="67">
        <f t="shared" si="5"/>
        <v>3</v>
      </c>
      <c r="M18" s="68">
        <v>14</v>
      </c>
      <c r="N18" s="68">
        <v>14</v>
      </c>
      <c r="O18" s="69">
        <v>14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/>
      <c r="AB18" s="40"/>
      <c r="AC18"/>
      <c r="AD18"/>
      <c r="AE18"/>
      <c r="AF18"/>
      <c r="AG18"/>
      <c r="AH18"/>
      <c r="AI18"/>
      <c r="AJ18"/>
    </row>
    <row r="19" spans="2:36" ht="12.75">
      <c r="B19" s="82" t="s">
        <v>45</v>
      </c>
      <c r="C19" s="82" t="s">
        <v>0</v>
      </c>
      <c r="D19" s="82">
        <v>1</v>
      </c>
      <c r="E19" s="84">
        <v>24</v>
      </c>
      <c r="F19" s="70" t="str">
        <f t="shared" si="0"/>
        <v>21-24</v>
      </c>
      <c r="G19" s="73">
        <f t="shared" si="7"/>
        <v>25</v>
      </c>
      <c r="H19" s="70" t="str">
        <f t="shared" si="2"/>
        <v>25+</v>
      </c>
      <c r="I19" s="71">
        <f t="shared" si="3"/>
        <v>26</v>
      </c>
      <c r="J19" s="72" t="str">
        <f t="shared" si="4"/>
        <v>25+</v>
      </c>
      <c r="K19" s="66">
        <f t="shared" si="6"/>
        <v>27</v>
      </c>
      <c r="L19" s="67" t="str">
        <f t="shared" si="5"/>
        <v>25+</v>
      </c>
      <c r="M19" s="68">
        <v>15</v>
      </c>
      <c r="N19" s="68">
        <v>15</v>
      </c>
      <c r="O19" s="69">
        <v>15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/>
      <c r="AB19" s="40"/>
      <c r="AC19"/>
      <c r="AD19"/>
      <c r="AE19"/>
      <c r="AF19"/>
      <c r="AG19"/>
      <c r="AH19"/>
      <c r="AI19"/>
      <c r="AJ19"/>
    </row>
    <row r="20" spans="2:36" ht="12.75">
      <c r="B20" s="82" t="s">
        <v>46</v>
      </c>
      <c r="C20" s="82" t="s">
        <v>0</v>
      </c>
      <c r="D20" s="82">
        <v>1</v>
      </c>
      <c r="E20" s="84">
        <v>4</v>
      </c>
      <c r="F20" s="70">
        <f>VLOOKUP(E20,stepmap,2)</f>
        <v>4</v>
      </c>
      <c r="G20" s="73">
        <f>E20+1</f>
        <v>5</v>
      </c>
      <c r="H20" s="70">
        <f>VLOOKUP(G20,stepmap,2)</f>
        <v>5</v>
      </c>
      <c r="I20" s="71">
        <f>G20+1</f>
        <v>6</v>
      </c>
      <c r="J20" s="72">
        <f>VLOOKUP(I20,stepmap,2)</f>
        <v>6</v>
      </c>
      <c r="K20" s="66">
        <f>I20+1</f>
        <v>7</v>
      </c>
      <c r="L20" s="67">
        <f>VLOOKUP(K20,stepmap,2)</f>
        <v>7</v>
      </c>
      <c r="M20" s="68">
        <v>16</v>
      </c>
      <c r="N20" s="68">
        <v>16</v>
      </c>
      <c r="O20" s="69" t="s">
        <v>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/>
      <c r="AB20" s="40"/>
      <c r="AC20"/>
      <c r="AD20"/>
      <c r="AE20"/>
      <c r="AF20"/>
      <c r="AG20"/>
      <c r="AH20"/>
      <c r="AI20"/>
      <c r="AJ20"/>
    </row>
    <row r="21" spans="2:36" ht="12.75">
      <c r="B21" s="82" t="s">
        <v>47</v>
      </c>
      <c r="C21" s="82" t="s">
        <v>0</v>
      </c>
      <c r="D21" s="82">
        <v>1</v>
      </c>
      <c r="E21" s="84">
        <v>22</v>
      </c>
      <c r="F21" s="70" t="str">
        <f>VLOOKUP(E21,stepmap,2)</f>
        <v>21-24</v>
      </c>
      <c r="G21" s="73">
        <f>E21+1</f>
        <v>23</v>
      </c>
      <c r="H21" s="70" t="str">
        <f>VLOOKUP(G21,stepmap,2)</f>
        <v>21-24</v>
      </c>
      <c r="I21" s="71">
        <f>G21+1</f>
        <v>24</v>
      </c>
      <c r="J21" s="72" t="str">
        <f>VLOOKUP(I21,stepmap,2)</f>
        <v>21-24</v>
      </c>
      <c r="K21" s="66">
        <f>I21+1</f>
        <v>25</v>
      </c>
      <c r="L21" s="67" t="str">
        <f>VLOOKUP(K21,stepmap,2)</f>
        <v>25+</v>
      </c>
      <c r="M21" s="68">
        <v>16</v>
      </c>
      <c r="N21" s="68">
        <v>17</v>
      </c>
      <c r="O21" s="69" t="s">
        <v>7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/>
      <c r="AB21" s="40"/>
      <c r="AC21"/>
      <c r="AD21"/>
      <c r="AE21"/>
      <c r="AF21"/>
      <c r="AG21"/>
      <c r="AH21"/>
      <c r="AI21"/>
      <c r="AJ21"/>
    </row>
    <row r="22" spans="2:36" ht="12.75">
      <c r="B22" s="82"/>
      <c r="C22" s="82"/>
      <c r="D22" s="82"/>
      <c r="E22" s="84"/>
      <c r="F22" s="70">
        <f>VLOOKUP(E22,stepmap,2)</f>
        <v>0</v>
      </c>
      <c r="G22" s="73">
        <f>E22+1</f>
        <v>1</v>
      </c>
      <c r="H22" s="70">
        <f>VLOOKUP(G22,stepmap,2)</f>
        <v>1</v>
      </c>
      <c r="I22" s="71">
        <f>G22+1</f>
        <v>2</v>
      </c>
      <c r="J22" s="72">
        <f>VLOOKUP(I22,stepmap,2)</f>
        <v>2</v>
      </c>
      <c r="K22" s="66">
        <f>I22+1</f>
        <v>3</v>
      </c>
      <c r="L22" s="67">
        <f>VLOOKUP(K22,stepmap,2)</f>
        <v>3</v>
      </c>
      <c r="M22" s="68">
        <v>16</v>
      </c>
      <c r="N22" s="68">
        <v>18</v>
      </c>
      <c r="O22" s="69" t="s">
        <v>7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/>
      <c r="AB22" s="40"/>
      <c r="AC22"/>
      <c r="AD22"/>
      <c r="AE22"/>
      <c r="AF22"/>
      <c r="AG22"/>
      <c r="AH22"/>
      <c r="AI22"/>
      <c r="AJ22"/>
    </row>
    <row r="23" spans="4:36" ht="12.75">
      <c r="D23" s="2"/>
      <c r="E23" s="24"/>
      <c r="F23" s="74">
        <f>VLOOKUP(E23,stepmap,2)</f>
        <v>0</v>
      </c>
      <c r="G23" s="75">
        <f>E23+1</f>
        <v>1</v>
      </c>
      <c r="H23" s="74">
        <f>VLOOKUP(G23,stepmap,2)</f>
        <v>1</v>
      </c>
      <c r="I23" s="76">
        <f>G23+1</f>
        <v>2</v>
      </c>
      <c r="J23" s="77">
        <f>VLOOKUP(I23,stepmap,2)</f>
        <v>2</v>
      </c>
      <c r="K23" s="66">
        <f>I23+1</f>
        <v>3</v>
      </c>
      <c r="L23" s="67">
        <f>VLOOKUP(K23,stepmap,2)</f>
        <v>3</v>
      </c>
      <c r="M23" s="68">
        <v>16</v>
      </c>
      <c r="N23" s="68">
        <v>19</v>
      </c>
      <c r="O23" s="69" t="s">
        <v>7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/>
      <c r="AB23" s="40"/>
      <c r="AC23"/>
      <c r="AD23"/>
      <c r="AE23"/>
      <c r="AF23"/>
      <c r="AG23"/>
      <c r="AH23"/>
      <c r="AI23"/>
      <c r="AJ23"/>
    </row>
    <row r="24" spans="6:36" ht="12.75">
      <c r="F24" s="78"/>
      <c r="G24" s="78"/>
      <c r="H24" s="78"/>
      <c r="I24" s="78"/>
      <c r="J24" s="78"/>
      <c r="K24" s="78"/>
      <c r="L24" s="78"/>
      <c r="M24" s="68">
        <v>16</v>
      </c>
      <c r="N24" s="68">
        <v>20</v>
      </c>
      <c r="O24" s="69" t="s">
        <v>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/>
      <c r="AB24" s="40"/>
      <c r="AC24"/>
      <c r="AD24"/>
      <c r="AE24"/>
      <c r="AF24"/>
      <c r="AG24"/>
      <c r="AH24"/>
      <c r="AI24"/>
      <c r="AJ24"/>
    </row>
    <row r="25" spans="2:36" ht="12.75">
      <c r="B25"/>
      <c r="C25"/>
      <c r="D25"/>
      <c r="E25" s="18"/>
      <c r="F25" s="79"/>
      <c r="G25" s="79"/>
      <c r="H25" s="79"/>
      <c r="I25" s="79"/>
      <c r="J25" s="79"/>
      <c r="K25" s="79"/>
      <c r="L25" s="79"/>
      <c r="M25" s="71">
        <v>17</v>
      </c>
      <c r="N25" s="68">
        <v>21</v>
      </c>
      <c r="O25" s="69" t="s">
        <v>8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/>
      <c r="AB25" s="40"/>
      <c r="AC25"/>
      <c r="AD25"/>
      <c r="AE25"/>
      <c r="AF25"/>
      <c r="AG25"/>
      <c r="AH25"/>
      <c r="AI25"/>
      <c r="AJ25"/>
    </row>
    <row r="26" spans="4:36" ht="12.75">
      <c r="D26" s="2"/>
      <c r="E26" s="21"/>
      <c r="F26" s="68"/>
      <c r="G26" s="68"/>
      <c r="H26" s="68"/>
      <c r="I26" s="68"/>
      <c r="J26" s="68"/>
      <c r="K26" s="68"/>
      <c r="L26" s="68"/>
      <c r="M26" s="71">
        <v>17</v>
      </c>
      <c r="N26" s="68">
        <v>22</v>
      </c>
      <c r="O26" s="69" t="s">
        <v>8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/>
      <c r="AB26" s="40"/>
      <c r="AC26"/>
      <c r="AD26"/>
      <c r="AE26"/>
      <c r="AF26"/>
      <c r="AG26"/>
      <c r="AH26"/>
      <c r="AI26"/>
      <c r="AJ26"/>
    </row>
    <row r="27" spans="4:36" ht="12.75">
      <c r="D27" s="2"/>
      <c r="E27" s="21"/>
      <c r="F27" s="68"/>
      <c r="G27" s="68"/>
      <c r="H27" s="68"/>
      <c r="I27" s="68"/>
      <c r="J27" s="68"/>
      <c r="K27" s="68"/>
      <c r="L27" s="68"/>
      <c r="M27" s="71">
        <v>17</v>
      </c>
      <c r="N27" s="68">
        <v>23</v>
      </c>
      <c r="O27" s="69" t="s">
        <v>8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/>
      <c r="AB27" s="40"/>
      <c r="AC27"/>
      <c r="AD27"/>
      <c r="AE27"/>
      <c r="AF27"/>
      <c r="AG27"/>
      <c r="AH27"/>
      <c r="AI27"/>
      <c r="AJ27"/>
    </row>
    <row r="28" spans="4:36" ht="12.75">
      <c r="D28" s="2"/>
      <c r="E28" s="21"/>
      <c r="F28" s="68"/>
      <c r="G28" s="68"/>
      <c r="H28" s="68"/>
      <c r="I28" s="68"/>
      <c r="J28" s="68"/>
      <c r="K28" s="68"/>
      <c r="L28" s="68"/>
      <c r="M28" s="71">
        <v>17</v>
      </c>
      <c r="N28" s="68">
        <v>24</v>
      </c>
      <c r="O28" s="69" t="s">
        <v>8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/>
      <c r="AB28" s="40"/>
      <c r="AC28"/>
      <c r="AD28"/>
      <c r="AE28"/>
      <c r="AF28"/>
      <c r="AG28"/>
      <c r="AH28"/>
      <c r="AI28"/>
      <c r="AJ28"/>
    </row>
    <row r="29" spans="4:36" ht="12.75">
      <c r="D29" s="2"/>
      <c r="E29" s="21"/>
      <c r="F29" s="68"/>
      <c r="G29" s="68"/>
      <c r="H29" s="68"/>
      <c r="I29" s="68"/>
      <c r="J29" s="68"/>
      <c r="K29" s="68"/>
      <c r="L29" s="68"/>
      <c r="M29" s="71">
        <v>18</v>
      </c>
      <c r="N29" s="68">
        <v>25</v>
      </c>
      <c r="O29" s="69" t="s">
        <v>9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/>
      <c r="AB29" s="40"/>
      <c r="AC29"/>
      <c r="AD29"/>
      <c r="AE29"/>
      <c r="AF29"/>
      <c r="AG29"/>
      <c r="AH29"/>
      <c r="AI29"/>
      <c r="AJ29"/>
    </row>
    <row r="30" spans="4:36" ht="12.75">
      <c r="D30" s="2"/>
      <c r="E30" s="21"/>
      <c r="F30" s="68"/>
      <c r="G30" s="68"/>
      <c r="H30" s="68"/>
      <c r="I30" s="68"/>
      <c r="J30" s="68"/>
      <c r="K30" s="68"/>
      <c r="L30" s="68"/>
      <c r="M30" s="76">
        <v>18</v>
      </c>
      <c r="N30" s="80">
        <v>26</v>
      </c>
      <c r="O30" s="81" t="s">
        <v>9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/>
      <c r="AB30" s="40"/>
      <c r="AC30"/>
      <c r="AD30"/>
      <c r="AE30"/>
      <c r="AF30"/>
      <c r="AG30"/>
      <c r="AH30"/>
      <c r="AI30"/>
      <c r="AJ30"/>
    </row>
    <row r="31" spans="3:34" ht="12.75">
      <c r="C31" s="3"/>
      <c r="D31" s="3"/>
      <c r="E31" s="21"/>
      <c r="F31" s="68"/>
      <c r="G31" s="68"/>
      <c r="H31" s="68"/>
      <c r="I31" s="68"/>
      <c r="J31" s="68"/>
      <c r="K31" s="79"/>
      <c r="L31" s="68"/>
      <c r="M31" s="68"/>
      <c r="N31" s="79"/>
      <c r="O31" s="7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/>
      <c r="AB31" s="40"/>
      <c r="AC31"/>
      <c r="AD31"/>
      <c r="AE31"/>
      <c r="AF31"/>
      <c r="AG31"/>
      <c r="AH31"/>
    </row>
    <row r="32" spans="3:34" ht="12.75">
      <c r="C32" s="3"/>
      <c r="D32" s="3"/>
      <c r="E32" s="21"/>
      <c r="F32" s="21"/>
      <c r="G32" s="21"/>
      <c r="H32" s="21"/>
      <c r="I32" s="21"/>
      <c r="J32" s="21"/>
      <c r="K32" s="18"/>
      <c r="L32" s="21"/>
      <c r="M32" s="21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/>
      <c r="AB32" s="40"/>
      <c r="AC32"/>
      <c r="AD32"/>
      <c r="AE32"/>
      <c r="AF32"/>
      <c r="AG32"/>
      <c r="AH32"/>
    </row>
    <row r="33" spans="3:34" ht="12.75">
      <c r="C33" s="3"/>
      <c r="D33" s="3"/>
      <c r="E33" s="21"/>
      <c r="F33" s="21"/>
      <c r="G33" s="21"/>
      <c r="H33" s="21"/>
      <c r="I33" s="21"/>
      <c r="J33" s="21"/>
      <c r="K33" s="18"/>
      <c r="L33" s="21"/>
      <c r="M33" s="2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/>
      <c r="AB33" s="40"/>
      <c r="AC33"/>
      <c r="AD33"/>
      <c r="AE33"/>
      <c r="AF33"/>
      <c r="AG33"/>
      <c r="AH33"/>
    </row>
    <row r="34" spans="3:34" ht="12.75">
      <c r="C34" s="3"/>
      <c r="D34" s="3"/>
      <c r="E34" s="21"/>
      <c r="F34" s="21"/>
      <c r="G34" s="21"/>
      <c r="H34" s="21"/>
      <c r="I34" s="21"/>
      <c r="J34" s="21"/>
      <c r="K34" s="18"/>
      <c r="L34" s="21"/>
      <c r="M34" s="2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/>
      <c r="AB34" s="40"/>
      <c r="AC34"/>
      <c r="AD34"/>
      <c r="AE34"/>
      <c r="AF34"/>
      <c r="AG34"/>
      <c r="AH34"/>
    </row>
    <row r="35" spans="2:34" ht="12.75">
      <c r="B35"/>
      <c r="C35"/>
      <c r="D35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/>
      <c r="AB35" s="40"/>
      <c r="AC35"/>
      <c r="AD35"/>
      <c r="AE35"/>
      <c r="AF35"/>
      <c r="AG35"/>
      <c r="AH35"/>
    </row>
    <row r="36" spans="2:38" ht="12.75">
      <c r="B36" s="93" t="s">
        <v>48</v>
      </c>
      <c r="D36" s="99" t="s">
        <v>27</v>
      </c>
      <c r="E36" s="25"/>
      <c r="F36" s="25"/>
      <c r="G36" s="25"/>
      <c r="H36" s="26"/>
      <c r="I36" s="95" t="s">
        <v>84</v>
      </c>
      <c r="J36" s="25"/>
      <c r="K36" s="25"/>
      <c r="L36" s="25"/>
      <c r="M36" s="25"/>
      <c r="N36" s="26"/>
      <c r="O36" s="95" t="s">
        <v>85</v>
      </c>
      <c r="P36" s="25"/>
      <c r="Q36" s="25"/>
      <c r="R36" s="25"/>
      <c r="S36" s="25"/>
      <c r="T36" s="26"/>
      <c r="U36" s="95" t="s">
        <v>86</v>
      </c>
      <c r="V36" s="25"/>
      <c r="W36" s="25"/>
      <c r="X36" s="25"/>
      <c r="Y36" s="25"/>
      <c r="Z36" s="26"/>
      <c r="AA36"/>
      <c r="AB36" s="40"/>
      <c r="AC36"/>
      <c r="AD36"/>
      <c r="AE36"/>
      <c r="AF36"/>
      <c r="AG36"/>
      <c r="AH36"/>
      <c r="AI36"/>
      <c r="AJ36"/>
      <c r="AK36"/>
      <c r="AL36"/>
    </row>
    <row r="37" spans="2:38" ht="25.5" customHeight="1">
      <c r="B37" s="5" t="s">
        <v>10</v>
      </c>
      <c r="C37" s="5"/>
      <c r="D37" s="11" t="s">
        <v>49</v>
      </c>
      <c r="E37" s="2" t="s">
        <v>50</v>
      </c>
      <c r="F37" s="2" t="s">
        <v>51</v>
      </c>
      <c r="G37" s="2" t="s">
        <v>37</v>
      </c>
      <c r="H37" s="27" t="s">
        <v>52</v>
      </c>
      <c r="I37" s="7" t="s">
        <v>53</v>
      </c>
      <c r="J37" s="2" t="s">
        <v>54</v>
      </c>
      <c r="K37" s="28" t="s">
        <v>6</v>
      </c>
      <c r="L37" s="28" t="s">
        <v>52</v>
      </c>
      <c r="M37" s="2" t="s">
        <v>55</v>
      </c>
      <c r="N37" s="23" t="s">
        <v>56</v>
      </c>
      <c r="O37" s="7" t="s">
        <v>53</v>
      </c>
      <c r="P37" s="2" t="s">
        <v>54</v>
      </c>
      <c r="Q37" s="28" t="s">
        <v>6</v>
      </c>
      <c r="R37" s="28" t="s">
        <v>52</v>
      </c>
      <c r="S37" s="2" t="s">
        <v>55</v>
      </c>
      <c r="T37" s="23" t="s">
        <v>56</v>
      </c>
      <c r="U37" s="7" t="s">
        <v>53</v>
      </c>
      <c r="V37" s="2" t="s">
        <v>54</v>
      </c>
      <c r="W37" s="28" t="s">
        <v>6</v>
      </c>
      <c r="X37" s="28" t="s">
        <v>52</v>
      </c>
      <c r="Y37" s="2" t="s">
        <v>55</v>
      </c>
      <c r="Z37" s="23" t="s">
        <v>56</v>
      </c>
      <c r="AA37" s="61" t="s">
        <v>91</v>
      </c>
      <c r="AB37" s="40"/>
      <c r="AC37"/>
      <c r="AD37"/>
      <c r="AE37"/>
      <c r="AF37"/>
      <c r="AG37"/>
      <c r="AH37"/>
      <c r="AI37"/>
      <c r="AJ37"/>
      <c r="AK37"/>
      <c r="AL37"/>
    </row>
    <row r="38" spans="2:28" ht="12.75">
      <c r="B38" s="92" t="s">
        <v>57</v>
      </c>
      <c r="C38" s="92" t="s">
        <v>58</v>
      </c>
      <c r="D38" s="11"/>
      <c r="H38" s="23"/>
      <c r="I38" s="7" t="s">
        <v>10</v>
      </c>
      <c r="J38" s="2" t="s">
        <v>10</v>
      </c>
      <c r="K38" s="2" t="s">
        <v>10</v>
      </c>
      <c r="L38" s="29" t="s">
        <v>10</v>
      </c>
      <c r="N38" s="23"/>
      <c r="O38" s="7" t="s">
        <v>10</v>
      </c>
      <c r="P38" s="2" t="s">
        <v>10</v>
      </c>
      <c r="Q38" s="2" t="s">
        <v>10</v>
      </c>
      <c r="R38" s="29" t="s">
        <v>10</v>
      </c>
      <c r="T38" s="23"/>
      <c r="U38" s="7" t="s">
        <v>10</v>
      </c>
      <c r="V38" s="2" t="s">
        <v>10</v>
      </c>
      <c r="W38" s="2" t="s">
        <v>10</v>
      </c>
      <c r="X38" s="29" t="s">
        <v>10</v>
      </c>
      <c r="Z38" s="23"/>
      <c r="AA38"/>
      <c r="AB38" s="40"/>
    </row>
    <row r="39" spans="1:28" ht="12.75">
      <c r="A39" s="1">
        <v>1</v>
      </c>
      <c r="B39" s="82" t="s">
        <v>78</v>
      </c>
      <c r="C39" s="82" t="s">
        <v>77</v>
      </c>
      <c r="D39" s="11" t="str">
        <f>VLOOKUP($C39,Teacherlist,2)</f>
        <v>BA+15</v>
      </c>
      <c r="E39" s="2">
        <f>VLOOKUP($C39,Teacherlist,3)</f>
        <v>1</v>
      </c>
      <c r="F39" s="2">
        <f>VLOOKUP(C39,Teacherlist,4)</f>
        <v>1</v>
      </c>
      <c r="G39" s="2">
        <f>VLOOKUP(C39,Teacherlist,5)</f>
        <v>1</v>
      </c>
      <c r="H39" s="30">
        <f>INDEX(GUIDE1,(VLOOKUP(G39,YEARS1,2)),(HLOOKUP(D39,grads,2)))*E39</f>
        <v>39088</v>
      </c>
      <c r="I39" s="7" t="str">
        <f aca="true" t="shared" si="8" ref="I39:I52">D39</f>
        <v>BA+15</v>
      </c>
      <c r="J39" s="2">
        <f aca="true" t="shared" si="9" ref="J39:J52">E39</f>
        <v>1</v>
      </c>
      <c r="K39" s="2">
        <f>VLOOKUP(C39,Teacherlist,7)</f>
        <v>2</v>
      </c>
      <c r="L39" s="29">
        <f>INDEX(GUIDE2,(VLOOKUP(K39,YEARS1,2)),(HLOOKUP(I39,grads,2)))*J39</f>
        <v>40911</v>
      </c>
      <c r="M39" s="29">
        <f>L39-H39</f>
        <v>1823</v>
      </c>
      <c r="N39" s="31">
        <f>(L39-H39)/H39</f>
        <v>0.04663835448219402</v>
      </c>
      <c r="O39" s="7" t="str">
        <f aca="true" t="shared" si="10" ref="O39:O52">I39</f>
        <v>BA+15</v>
      </c>
      <c r="P39" s="2">
        <f aca="true" t="shared" si="11" ref="P39:P52">J39</f>
        <v>1</v>
      </c>
      <c r="Q39" s="2">
        <f>VLOOKUP(C39,Teacherlist,9)</f>
        <v>3</v>
      </c>
      <c r="R39" s="29">
        <f>INDEX(GUIDE3,(VLOOKUP(Q39,YEARS2,2)),(HLOOKUP(O39,grads,2)))*P39</f>
        <v>43170</v>
      </c>
      <c r="S39" s="29">
        <f>R39-L39</f>
        <v>2259</v>
      </c>
      <c r="T39" s="31">
        <f>S39/L39</f>
        <v>0.05521742318691794</v>
      </c>
      <c r="U39" s="7" t="str">
        <f aca="true" t="shared" si="12" ref="U39:U52">O39</f>
        <v>BA+15</v>
      </c>
      <c r="V39" s="2">
        <f aca="true" t="shared" si="13" ref="V39:V52">P39</f>
        <v>1</v>
      </c>
      <c r="W39" s="2">
        <f aca="true" t="shared" si="14" ref="W39:W53">VLOOKUP(C39,Teacherlist,11)</f>
        <v>4</v>
      </c>
      <c r="X39" s="29">
        <f aca="true" t="shared" si="15" ref="X39:X53">INDEX(GUIDE4,(VLOOKUP(W39,YEARS3,2)),(HLOOKUP(U39,grads,2)))*V39</f>
        <v>45216</v>
      </c>
      <c r="Y39" s="29">
        <f>X39-R39</f>
        <v>2046</v>
      </c>
      <c r="Z39" s="31">
        <f>Y39/R39</f>
        <v>0.04739402362751911</v>
      </c>
      <c r="AA39" s="39">
        <f>+M39+S39+Y39</f>
        <v>6128</v>
      </c>
      <c r="AB39" s="40"/>
    </row>
    <row r="40" spans="1:28" ht="12.75">
      <c r="A40" s="1">
        <v>2</v>
      </c>
      <c r="B40" s="82">
        <v>1</v>
      </c>
      <c r="C40" s="82" t="s">
        <v>46</v>
      </c>
      <c r="D40" s="11" t="str">
        <f aca="true" t="shared" si="16" ref="D40:D52">VLOOKUP($C40,Teacherlist,2)</f>
        <v>BA</v>
      </c>
      <c r="E40" s="2">
        <f aca="true" t="shared" si="17" ref="E40:E52">VLOOKUP($C40,Teacherlist,3)</f>
        <v>1</v>
      </c>
      <c r="F40" s="2">
        <f aca="true" t="shared" si="18" ref="F40:F52">VLOOKUP(C40,Teacherlist,4)</f>
        <v>4</v>
      </c>
      <c r="G40" s="2">
        <f aca="true" t="shared" si="19" ref="G40:G52">VLOOKUP(C40,Teacherlist,5)</f>
        <v>4</v>
      </c>
      <c r="H40" s="30">
        <f aca="true" t="shared" si="20" ref="H40:H52">INDEX(GUIDE1,(VLOOKUP(G40,YEARS1,2)),(HLOOKUP(D40,grads,2)))*E40</f>
        <v>41366</v>
      </c>
      <c r="I40" s="7" t="str">
        <f t="shared" si="8"/>
        <v>BA</v>
      </c>
      <c r="J40" s="2">
        <f t="shared" si="9"/>
        <v>1</v>
      </c>
      <c r="K40" s="2">
        <f aca="true" t="shared" si="21" ref="K40:K52">VLOOKUP(C40,Teacherlist,7)</f>
        <v>5</v>
      </c>
      <c r="L40" s="29">
        <f aca="true" t="shared" si="22" ref="L40:L52">INDEX(GUIDE2,(VLOOKUP(K40,YEARS1,2)),(HLOOKUP(I40,grads,2)))*J40</f>
        <v>43100</v>
      </c>
      <c r="M40" s="29">
        <f>L40-H40</f>
        <v>1734</v>
      </c>
      <c r="N40" s="31">
        <f>(L40-H40)/H40</f>
        <v>0.0419184837789489</v>
      </c>
      <c r="O40" s="7" t="str">
        <f t="shared" si="10"/>
        <v>BA</v>
      </c>
      <c r="P40" s="2">
        <f t="shared" si="11"/>
        <v>1</v>
      </c>
      <c r="Q40" s="2">
        <f aca="true" t="shared" si="23" ref="Q40:Q52">VLOOKUP(C40,Teacherlist,9)</f>
        <v>6</v>
      </c>
      <c r="R40" s="29">
        <f aca="true" t="shared" si="24" ref="R40:R52">INDEX(GUIDE3,(VLOOKUP(Q40,YEARS2,2)),(HLOOKUP(O40,grads,2)))*P40</f>
        <v>46024</v>
      </c>
      <c r="S40" s="29">
        <f>R40-L40</f>
        <v>2924</v>
      </c>
      <c r="T40" s="31">
        <f>S40/L40</f>
        <v>0.06784222737819026</v>
      </c>
      <c r="U40" s="7" t="str">
        <f t="shared" si="12"/>
        <v>BA</v>
      </c>
      <c r="V40" s="2">
        <f t="shared" si="13"/>
        <v>1</v>
      </c>
      <c r="W40" s="2">
        <f t="shared" si="14"/>
        <v>7</v>
      </c>
      <c r="X40" s="29">
        <f t="shared" si="15"/>
        <v>48338</v>
      </c>
      <c r="Y40" s="29">
        <f>X40-R40</f>
        <v>2314</v>
      </c>
      <c r="Z40" s="31">
        <f>Y40/R40</f>
        <v>0.05027811576568747</v>
      </c>
      <c r="AA40" s="39">
        <f aca="true" t="shared" si="25" ref="AA40:AA53">+M40+S40+Y40</f>
        <v>6972</v>
      </c>
      <c r="AB40" s="40"/>
    </row>
    <row r="41" spans="1:28" ht="12.75">
      <c r="A41" s="1">
        <v>3</v>
      </c>
      <c r="B41" s="82">
        <v>2</v>
      </c>
      <c r="C41" s="82" t="s">
        <v>41</v>
      </c>
      <c r="D41" s="11" t="str">
        <f t="shared" si="16"/>
        <v>BA</v>
      </c>
      <c r="E41" s="2">
        <f t="shared" si="17"/>
        <v>1</v>
      </c>
      <c r="F41" s="2">
        <f t="shared" si="18"/>
        <v>29</v>
      </c>
      <c r="G41" s="2" t="str">
        <f t="shared" si="19"/>
        <v>25+</v>
      </c>
      <c r="H41" s="30">
        <f t="shared" si="20"/>
        <v>65030</v>
      </c>
      <c r="I41" s="7" t="str">
        <f t="shared" si="8"/>
        <v>BA</v>
      </c>
      <c r="J41" s="2">
        <f t="shared" si="9"/>
        <v>1</v>
      </c>
      <c r="K41" s="2" t="str">
        <f t="shared" si="21"/>
        <v>25+</v>
      </c>
      <c r="L41" s="29">
        <f t="shared" si="22"/>
        <v>67530</v>
      </c>
      <c r="M41" s="29">
        <f>L41-H41</f>
        <v>2500</v>
      </c>
      <c r="N41" s="31">
        <f>(L41-H41)/H41</f>
        <v>0.03844379517145933</v>
      </c>
      <c r="O41" s="7" t="str">
        <f t="shared" si="10"/>
        <v>BA</v>
      </c>
      <c r="P41" s="2">
        <f t="shared" si="11"/>
        <v>1</v>
      </c>
      <c r="Q41" s="2" t="str">
        <f t="shared" si="23"/>
        <v>25+</v>
      </c>
      <c r="R41" s="29">
        <f t="shared" si="24"/>
        <v>70030</v>
      </c>
      <c r="S41" s="29">
        <f>R41-L41</f>
        <v>2500</v>
      </c>
      <c r="T41" s="31">
        <f>S41/L41</f>
        <v>0.037020583444395086</v>
      </c>
      <c r="U41" s="7" t="str">
        <f t="shared" si="12"/>
        <v>BA</v>
      </c>
      <c r="V41" s="2">
        <f t="shared" si="13"/>
        <v>1</v>
      </c>
      <c r="W41" s="2" t="str">
        <f t="shared" si="14"/>
        <v>25+</v>
      </c>
      <c r="X41" s="29">
        <f t="shared" si="15"/>
        <v>72530</v>
      </c>
      <c r="Y41" s="29">
        <f>X41-R41</f>
        <v>2500</v>
      </c>
      <c r="Z41" s="31">
        <f>Y41/R41</f>
        <v>0.035698986148793375</v>
      </c>
      <c r="AA41" s="39">
        <f t="shared" si="25"/>
        <v>7500</v>
      </c>
      <c r="AB41" s="40"/>
    </row>
    <row r="42" spans="1:28" ht="12.75">
      <c r="A42" s="1">
        <v>4</v>
      </c>
      <c r="B42" s="82">
        <v>3</v>
      </c>
      <c r="C42" s="82" t="s">
        <v>40</v>
      </c>
      <c r="D42" s="11" t="str">
        <f t="shared" si="16"/>
        <v>MA</v>
      </c>
      <c r="E42" s="2">
        <f t="shared" si="17"/>
        <v>1</v>
      </c>
      <c r="F42" s="2">
        <f t="shared" si="18"/>
        <v>4</v>
      </c>
      <c r="G42" s="2">
        <f t="shared" si="19"/>
        <v>4</v>
      </c>
      <c r="H42" s="30">
        <f t="shared" si="20"/>
        <v>46166</v>
      </c>
      <c r="I42" s="7" t="str">
        <f t="shared" si="8"/>
        <v>MA</v>
      </c>
      <c r="J42" s="2">
        <f t="shared" si="9"/>
        <v>1</v>
      </c>
      <c r="K42" s="2">
        <f t="shared" si="21"/>
        <v>5</v>
      </c>
      <c r="L42" s="29">
        <f t="shared" si="22"/>
        <v>47900</v>
      </c>
      <c r="M42" s="29">
        <f aca="true" t="shared" si="26" ref="M42:M52">L42-H42</f>
        <v>1734</v>
      </c>
      <c r="N42" s="31">
        <f aca="true" t="shared" si="27" ref="N42:N52">(L42-H42)/H42</f>
        <v>0.03756010917125157</v>
      </c>
      <c r="O42" s="7" t="str">
        <f t="shared" si="10"/>
        <v>MA</v>
      </c>
      <c r="P42" s="2">
        <f t="shared" si="11"/>
        <v>1</v>
      </c>
      <c r="Q42" s="2">
        <f t="shared" si="23"/>
        <v>6</v>
      </c>
      <c r="R42" s="29">
        <f t="shared" si="24"/>
        <v>50824</v>
      </c>
      <c r="S42" s="29">
        <f aca="true" t="shared" si="28" ref="S42:S52">R42-L42</f>
        <v>2924</v>
      </c>
      <c r="T42" s="31">
        <f aca="true" t="shared" si="29" ref="T42:T52">S42/L42</f>
        <v>0.061043841336116914</v>
      </c>
      <c r="U42" s="7" t="str">
        <f t="shared" si="12"/>
        <v>MA</v>
      </c>
      <c r="V42" s="2">
        <f t="shared" si="13"/>
        <v>1</v>
      </c>
      <c r="W42" s="2">
        <f t="shared" si="14"/>
        <v>7</v>
      </c>
      <c r="X42" s="29">
        <f t="shared" si="15"/>
        <v>53138</v>
      </c>
      <c r="Y42" s="29">
        <f aca="true" t="shared" si="30" ref="Y42:Y52">X42-R42</f>
        <v>2314</v>
      </c>
      <c r="Z42" s="31">
        <f aca="true" t="shared" si="31" ref="Z42:Z52">Y42/R42</f>
        <v>0.04552967102156461</v>
      </c>
      <c r="AA42" s="39">
        <f t="shared" si="25"/>
        <v>6972</v>
      </c>
      <c r="AB42" s="40"/>
    </row>
    <row r="43" spans="1:28" ht="12.75">
      <c r="A43" s="1">
        <v>5</v>
      </c>
      <c r="B43" s="82">
        <v>4</v>
      </c>
      <c r="C43" s="82" t="s">
        <v>44</v>
      </c>
      <c r="D43" s="11" t="str">
        <f t="shared" si="16"/>
        <v>MA+15</v>
      </c>
      <c r="E43" s="2">
        <f t="shared" si="17"/>
        <v>1</v>
      </c>
      <c r="F43" s="2">
        <f t="shared" si="18"/>
        <v>27</v>
      </c>
      <c r="G43" s="2" t="str">
        <f t="shared" si="19"/>
        <v>25+</v>
      </c>
      <c r="H43" s="30">
        <f t="shared" si="20"/>
        <v>71430</v>
      </c>
      <c r="I43" s="7" t="str">
        <f t="shared" si="8"/>
        <v>MA+15</v>
      </c>
      <c r="J43" s="2">
        <f t="shared" si="9"/>
        <v>1</v>
      </c>
      <c r="K43" s="2" t="str">
        <f t="shared" si="21"/>
        <v>25+</v>
      </c>
      <c r="L43" s="29">
        <f t="shared" si="22"/>
        <v>73930</v>
      </c>
      <c r="M43" s="29">
        <f t="shared" si="26"/>
        <v>2500</v>
      </c>
      <c r="N43" s="31">
        <f t="shared" si="27"/>
        <v>0.03499930001399972</v>
      </c>
      <c r="O43" s="7" t="str">
        <f t="shared" si="10"/>
        <v>MA+15</v>
      </c>
      <c r="P43" s="2">
        <f t="shared" si="11"/>
        <v>1</v>
      </c>
      <c r="Q43" s="2" t="str">
        <f t="shared" si="23"/>
        <v>25+</v>
      </c>
      <c r="R43" s="29">
        <f t="shared" si="24"/>
        <v>76430</v>
      </c>
      <c r="S43" s="29">
        <f t="shared" si="28"/>
        <v>2500</v>
      </c>
      <c r="T43" s="31">
        <f t="shared" si="29"/>
        <v>0.03381577167590964</v>
      </c>
      <c r="U43" s="7" t="str">
        <f t="shared" si="12"/>
        <v>MA+15</v>
      </c>
      <c r="V43" s="2">
        <f t="shared" si="13"/>
        <v>1</v>
      </c>
      <c r="W43" s="2" t="str">
        <f t="shared" si="14"/>
        <v>25+</v>
      </c>
      <c r="X43" s="29">
        <f t="shared" si="15"/>
        <v>78930</v>
      </c>
      <c r="Y43" s="29">
        <f t="shared" si="30"/>
        <v>2500</v>
      </c>
      <c r="Z43" s="31">
        <f t="shared" si="31"/>
        <v>0.03270966897814994</v>
      </c>
      <c r="AA43" s="39">
        <f t="shared" si="25"/>
        <v>7500</v>
      </c>
      <c r="AB43" s="40"/>
    </row>
    <row r="44" spans="1:28" ht="12.75">
      <c r="A44" s="1">
        <v>6</v>
      </c>
      <c r="B44" s="82">
        <v>5</v>
      </c>
      <c r="C44" s="82" t="s">
        <v>42</v>
      </c>
      <c r="D44" s="11" t="str">
        <f t="shared" si="16"/>
        <v>MA+15</v>
      </c>
      <c r="E44" s="2">
        <f t="shared" si="17"/>
        <v>1</v>
      </c>
      <c r="F44" s="2">
        <f t="shared" si="18"/>
        <v>29</v>
      </c>
      <c r="G44" s="2" t="str">
        <f t="shared" si="19"/>
        <v>25+</v>
      </c>
      <c r="H44" s="30">
        <f t="shared" si="20"/>
        <v>71430</v>
      </c>
      <c r="I44" s="7" t="str">
        <f t="shared" si="8"/>
        <v>MA+15</v>
      </c>
      <c r="J44" s="2">
        <f t="shared" si="9"/>
        <v>1</v>
      </c>
      <c r="K44" s="2" t="str">
        <f t="shared" si="21"/>
        <v>25+</v>
      </c>
      <c r="L44" s="29">
        <f t="shared" si="22"/>
        <v>73930</v>
      </c>
      <c r="M44" s="29">
        <f t="shared" si="26"/>
        <v>2500</v>
      </c>
      <c r="N44" s="31">
        <f t="shared" si="27"/>
        <v>0.03499930001399972</v>
      </c>
      <c r="O44" s="7" t="str">
        <f t="shared" si="10"/>
        <v>MA+15</v>
      </c>
      <c r="P44" s="2">
        <f t="shared" si="11"/>
        <v>1</v>
      </c>
      <c r="Q44" s="2" t="str">
        <f t="shared" si="23"/>
        <v>25+</v>
      </c>
      <c r="R44" s="29">
        <f t="shared" si="24"/>
        <v>76430</v>
      </c>
      <c r="S44" s="29">
        <f t="shared" si="28"/>
        <v>2500</v>
      </c>
      <c r="T44" s="31">
        <f t="shared" si="29"/>
        <v>0.03381577167590964</v>
      </c>
      <c r="U44" s="7" t="str">
        <f t="shared" si="12"/>
        <v>MA+15</v>
      </c>
      <c r="V44" s="2">
        <f t="shared" si="13"/>
        <v>1</v>
      </c>
      <c r="W44" s="2" t="str">
        <f t="shared" si="14"/>
        <v>25+</v>
      </c>
      <c r="X44" s="29">
        <f t="shared" si="15"/>
        <v>78930</v>
      </c>
      <c r="Y44" s="29">
        <f t="shared" si="30"/>
        <v>2500</v>
      </c>
      <c r="Z44" s="31">
        <f t="shared" si="31"/>
        <v>0.03270966897814994</v>
      </c>
      <c r="AA44" s="39">
        <f t="shared" si="25"/>
        <v>7500</v>
      </c>
      <c r="AB44" s="40"/>
    </row>
    <row r="45" spans="1:28" ht="12.75">
      <c r="A45" s="1">
        <v>7</v>
      </c>
      <c r="B45" s="82">
        <v>6</v>
      </c>
      <c r="C45" s="82" t="s">
        <v>47</v>
      </c>
      <c r="D45" s="11" t="str">
        <f t="shared" si="16"/>
        <v>BA</v>
      </c>
      <c r="E45" s="2">
        <v>1</v>
      </c>
      <c r="F45" s="2">
        <f t="shared" si="18"/>
        <v>22</v>
      </c>
      <c r="G45" s="2" t="str">
        <f t="shared" si="19"/>
        <v>21-24</v>
      </c>
      <c r="H45" s="30">
        <f t="shared" si="20"/>
        <v>63081</v>
      </c>
      <c r="I45" s="7" t="str">
        <f t="shared" si="8"/>
        <v>BA</v>
      </c>
      <c r="J45" s="2">
        <f t="shared" si="9"/>
        <v>1</v>
      </c>
      <c r="K45" s="2" t="str">
        <f t="shared" si="21"/>
        <v>21-24</v>
      </c>
      <c r="L45" s="29">
        <f t="shared" si="22"/>
        <v>65381</v>
      </c>
      <c r="M45" s="29">
        <f t="shared" si="26"/>
        <v>2300</v>
      </c>
      <c r="N45" s="31">
        <f t="shared" si="27"/>
        <v>0.036461058004787494</v>
      </c>
      <c r="O45" s="7" t="str">
        <f t="shared" si="10"/>
        <v>BA</v>
      </c>
      <c r="P45" s="2">
        <f t="shared" si="11"/>
        <v>1</v>
      </c>
      <c r="Q45" s="2" t="str">
        <f t="shared" si="23"/>
        <v>21-24</v>
      </c>
      <c r="R45" s="29">
        <f t="shared" si="24"/>
        <v>67681</v>
      </c>
      <c r="S45" s="29">
        <f t="shared" si="28"/>
        <v>2300</v>
      </c>
      <c r="T45" s="31">
        <f t="shared" si="29"/>
        <v>0.035178415747694286</v>
      </c>
      <c r="U45" s="7" t="str">
        <f t="shared" si="12"/>
        <v>BA</v>
      </c>
      <c r="V45" s="2">
        <f t="shared" si="13"/>
        <v>1</v>
      </c>
      <c r="W45" s="2" t="str">
        <f t="shared" si="14"/>
        <v>25+</v>
      </c>
      <c r="X45" s="29">
        <f t="shared" si="15"/>
        <v>72530</v>
      </c>
      <c r="Y45" s="29">
        <f t="shared" si="30"/>
        <v>4849</v>
      </c>
      <c r="Z45" s="31">
        <f t="shared" si="31"/>
        <v>0.07164492250410012</v>
      </c>
      <c r="AA45" s="39">
        <f t="shared" si="25"/>
        <v>9449</v>
      </c>
      <c r="AB45" s="40"/>
    </row>
    <row r="46" spans="1:28" ht="12.75">
      <c r="A46" s="1">
        <v>8</v>
      </c>
      <c r="B46" s="82" t="s">
        <v>59</v>
      </c>
      <c r="C46" s="82" t="s">
        <v>79</v>
      </c>
      <c r="D46" s="11" t="str">
        <f t="shared" si="16"/>
        <v>BA</v>
      </c>
      <c r="E46" s="2">
        <f t="shared" si="17"/>
        <v>0.2</v>
      </c>
      <c r="F46" s="2">
        <f t="shared" si="18"/>
        <v>1</v>
      </c>
      <c r="G46" s="2">
        <f>VLOOKUP(C46,Teacherlist,5)</f>
        <v>1</v>
      </c>
      <c r="H46" s="30">
        <f t="shared" si="20"/>
        <v>7497.6</v>
      </c>
      <c r="I46" s="7" t="str">
        <f t="shared" si="8"/>
        <v>BA</v>
      </c>
      <c r="J46" s="2">
        <f t="shared" si="9"/>
        <v>0.2</v>
      </c>
      <c r="K46" s="2">
        <f t="shared" si="21"/>
        <v>2</v>
      </c>
      <c r="L46" s="29">
        <f t="shared" si="22"/>
        <v>7862.200000000001</v>
      </c>
      <c r="M46" s="29">
        <f t="shared" si="26"/>
        <v>364.60000000000036</v>
      </c>
      <c r="N46" s="31">
        <f t="shared" si="27"/>
        <v>0.048628894579598854</v>
      </c>
      <c r="O46" s="7" t="str">
        <f t="shared" si="10"/>
        <v>BA</v>
      </c>
      <c r="P46" s="2">
        <f t="shared" si="11"/>
        <v>0.2</v>
      </c>
      <c r="Q46" s="2">
        <f t="shared" si="23"/>
        <v>3</v>
      </c>
      <c r="R46" s="29">
        <f t="shared" si="24"/>
        <v>8314</v>
      </c>
      <c r="S46" s="29">
        <f t="shared" si="28"/>
        <v>451.7999999999993</v>
      </c>
      <c r="T46" s="31">
        <f t="shared" si="29"/>
        <v>0.05746483172648867</v>
      </c>
      <c r="U46" s="7" t="str">
        <f t="shared" si="12"/>
        <v>BA</v>
      </c>
      <c r="V46" s="2">
        <f t="shared" si="13"/>
        <v>0.2</v>
      </c>
      <c r="W46" s="2">
        <f t="shared" si="14"/>
        <v>4</v>
      </c>
      <c r="X46" s="29">
        <f t="shared" si="15"/>
        <v>8723.2</v>
      </c>
      <c r="Y46" s="29">
        <f t="shared" si="30"/>
        <v>409.2000000000007</v>
      </c>
      <c r="Z46" s="31">
        <f t="shared" si="31"/>
        <v>0.04921818619196545</v>
      </c>
      <c r="AA46" s="39">
        <f t="shared" si="25"/>
        <v>1225.6000000000004</v>
      </c>
      <c r="AB46" s="40"/>
    </row>
    <row r="47" spans="1:28" ht="12.75">
      <c r="A47" s="1">
        <v>9</v>
      </c>
      <c r="B47" s="82" t="s">
        <v>60</v>
      </c>
      <c r="C47" s="82" t="s">
        <v>76</v>
      </c>
      <c r="D47" s="11" t="str">
        <f t="shared" si="16"/>
        <v>MA</v>
      </c>
      <c r="E47" s="2">
        <f t="shared" si="17"/>
        <v>0.4</v>
      </c>
      <c r="F47" s="2">
        <f t="shared" si="18"/>
        <v>12</v>
      </c>
      <c r="G47" s="2">
        <f t="shared" si="19"/>
        <v>12</v>
      </c>
      <c r="H47" s="30">
        <f t="shared" si="20"/>
        <v>23227.600000000002</v>
      </c>
      <c r="I47" s="7" t="str">
        <f t="shared" si="8"/>
        <v>MA</v>
      </c>
      <c r="J47" s="2">
        <f t="shared" si="9"/>
        <v>0.4</v>
      </c>
      <c r="K47" s="2">
        <f t="shared" si="21"/>
        <v>13</v>
      </c>
      <c r="L47" s="29">
        <f t="shared" si="22"/>
        <v>24342.800000000003</v>
      </c>
      <c r="M47" s="29">
        <f t="shared" si="26"/>
        <v>1115.2000000000007</v>
      </c>
      <c r="N47" s="31">
        <f t="shared" si="27"/>
        <v>0.04801184797396204</v>
      </c>
      <c r="O47" s="7" t="str">
        <f t="shared" si="10"/>
        <v>MA</v>
      </c>
      <c r="P47" s="2">
        <f t="shared" si="11"/>
        <v>0.4</v>
      </c>
      <c r="Q47" s="2">
        <f t="shared" si="23"/>
        <v>14</v>
      </c>
      <c r="R47" s="29">
        <f t="shared" si="24"/>
        <v>25718.4</v>
      </c>
      <c r="S47" s="29">
        <f t="shared" si="28"/>
        <v>1375.5999999999985</v>
      </c>
      <c r="T47" s="31">
        <f t="shared" si="29"/>
        <v>0.05650952232282229</v>
      </c>
      <c r="U47" s="7" t="str">
        <f t="shared" si="12"/>
        <v>MA</v>
      </c>
      <c r="V47" s="2">
        <f t="shared" si="13"/>
        <v>0.4</v>
      </c>
      <c r="W47" s="2">
        <f t="shared" si="14"/>
        <v>15</v>
      </c>
      <c r="X47" s="29">
        <f t="shared" si="15"/>
        <v>27225.2</v>
      </c>
      <c r="Y47" s="29">
        <f t="shared" si="30"/>
        <v>1506.7999999999993</v>
      </c>
      <c r="Z47" s="31">
        <f t="shared" si="31"/>
        <v>0.05858840363319644</v>
      </c>
      <c r="AA47" s="39">
        <f t="shared" si="25"/>
        <v>3997.5999999999985</v>
      </c>
      <c r="AB47" s="40"/>
    </row>
    <row r="48" spans="1:28" ht="12.75">
      <c r="A48" s="53">
        <v>10</v>
      </c>
      <c r="B48" s="82" t="s">
        <v>61</v>
      </c>
      <c r="C48" s="82" t="s">
        <v>43</v>
      </c>
      <c r="D48" s="11" t="str">
        <f t="shared" si="16"/>
        <v>MA+30</v>
      </c>
      <c r="E48" s="2">
        <f t="shared" si="17"/>
        <v>0.2</v>
      </c>
      <c r="F48" s="2">
        <f>VLOOKUP(C48,Teacherlist,4)</f>
        <v>10</v>
      </c>
      <c r="G48" s="2">
        <f>VLOOKUP(C48,Teacherlist,5)</f>
        <v>10</v>
      </c>
      <c r="H48" s="30">
        <f>INDEX(GUIDE1,(VLOOKUP(G48,YEARS1,2)),(HLOOKUP(D48,grads,2)))*E48</f>
        <v>11607.800000000001</v>
      </c>
      <c r="I48" s="7" t="str">
        <f>D48</f>
        <v>MA+30</v>
      </c>
      <c r="J48" s="2">
        <f>E48</f>
        <v>0.2</v>
      </c>
      <c r="K48" s="2">
        <f>VLOOKUP(C48,Teacherlist,7)</f>
        <v>11</v>
      </c>
      <c r="L48" s="29">
        <f>INDEX(GUIDE2,(VLOOKUP(K48,YEARS1,2)),(HLOOKUP(I48,grads,2)))*J48</f>
        <v>12086</v>
      </c>
      <c r="M48" s="29">
        <f>L48-H48</f>
        <v>478.1999999999989</v>
      </c>
      <c r="N48" s="31">
        <f>(L48-H48)/H48</f>
        <v>0.04119643687865047</v>
      </c>
      <c r="O48" s="7" t="str">
        <f>I48</f>
        <v>MA+30</v>
      </c>
      <c r="P48" s="2">
        <f>J48</f>
        <v>0.2</v>
      </c>
      <c r="Q48" s="2">
        <f>VLOOKUP(C48,Teacherlist,9)</f>
        <v>12</v>
      </c>
      <c r="R48" s="29">
        <f>INDEX(GUIDE3,(VLOOKUP(Q48,YEARS2,2)),(HLOOKUP(O48,grads,2)))*P48</f>
        <v>12733.800000000001</v>
      </c>
      <c r="S48" s="29">
        <f>R48-L48</f>
        <v>647.8000000000011</v>
      </c>
      <c r="T48" s="31">
        <f>S48/L48</f>
        <v>0.05359920569253691</v>
      </c>
      <c r="U48" s="7" t="str">
        <f>O48</f>
        <v>MA+30</v>
      </c>
      <c r="V48" s="2">
        <f>P48</f>
        <v>0.2</v>
      </c>
      <c r="W48" s="2">
        <f t="shared" si="14"/>
        <v>13</v>
      </c>
      <c r="X48" s="29">
        <f>INDEX(GUIDE4,(VLOOKUP(W48,YEARS3,2)),(HLOOKUP(U48,grads,2)))*V48</f>
        <v>13391.400000000001</v>
      </c>
      <c r="Y48" s="29">
        <f>X48-R48</f>
        <v>657.6000000000004</v>
      </c>
      <c r="Z48" s="31">
        <f>Y48/R48</f>
        <v>0.051642086415681125</v>
      </c>
      <c r="AA48" s="39">
        <f t="shared" si="25"/>
        <v>1783.6000000000004</v>
      </c>
      <c r="AB48" s="40"/>
    </row>
    <row r="49" spans="1:28" ht="12.75">
      <c r="A49" s="1">
        <v>11</v>
      </c>
      <c r="B49" s="82" t="s">
        <v>82</v>
      </c>
      <c r="C49" s="82" t="s">
        <v>81</v>
      </c>
      <c r="D49" s="11" t="str">
        <f t="shared" si="16"/>
        <v>BA+15</v>
      </c>
      <c r="E49" s="2">
        <f t="shared" si="17"/>
        <v>1</v>
      </c>
      <c r="F49" s="2">
        <f t="shared" si="18"/>
        <v>3</v>
      </c>
      <c r="G49" s="2">
        <f t="shared" si="19"/>
        <v>3</v>
      </c>
      <c r="H49" s="30">
        <f t="shared" si="20"/>
        <v>41770</v>
      </c>
      <c r="I49" s="7" t="str">
        <f t="shared" si="8"/>
        <v>BA+15</v>
      </c>
      <c r="J49" s="2">
        <f t="shared" si="9"/>
        <v>1</v>
      </c>
      <c r="K49" s="2">
        <f t="shared" si="21"/>
        <v>4</v>
      </c>
      <c r="L49" s="29">
        <f t="shared" si="22"/>
        <v>43466</v>
      </c>
      <c r="M49" s="29">
        <f t="shared" si="26"/>
        <v>1696</v>
      </c>
      <c r="N49" s="31">
        <f t="shared" si="27"/>
        <v>0.04060330380655973</v>
      </c>
      <c r="O49" s="7" t="str">
        <f t="shared" si="10"/>
        <v>BA+15</v>
      </c>
      <c r="P49" s="2">
        <f t="shared" si="11"/>
        <v>1</v>
      </c>
      <c r="Q49" s="2">
        <f t="shared" si="23"/>
        <v>5</v>
      </c>
      <c r="R49" s="29">
        <f t="shared" si="24"/>
        <v>45700</v>
      </c>
      <c r="S49" s="29">
        <f t="shared" si="28"/>
        <v>2234</v>
      </c>
      <c r="T49" s="31">
        <f t="shared" si="29"/>
        <v>0.05139649381125477</v>
      </c>
      <c r="U49" s="7" t="str">
        <f t="shared" si="12"/>
        <v>BA+15</v>
      </c>
      <c r="V49" s="2">
        <f t="shared" si="13"/>
        <v>1</v>
      </c>
      <c r="W49" s="2">
        <f t="shared" si="14"/>
        <v>6</v>
      </c>
      <c r="X49" s="29">
        <f t="shared" si="15"/>
        <v>48524</v>
      </c>
      <c r="Y49" s="29">
        <f t="shared" si="30"/>
        <v>2824</v>
      </c>
      <c r="Z49" s="31">
        <f t="shared" si="31"/>
        <v>0.061794310722100655</v>
      </c>
      <c r="AA49" s="39">
        <f t="shared" si="25"/>
        <v>6754</v>
      </c>
      <c r="AB49" s="40"/>
    </row>
    <row r="50" spans="1:28" ht="12.75">
      <c r="A50" s="1">
        <v>12</v>
      </c>
      <c r="B50" s="82" t="s">
        <v>63</v>
      </c>
      <c r="C50" s="82" t="s">
        <v>80</v>
      </c>
      <c r="D50" s="11" t="str">
        <f t="shared" si="16"/>
        <v>BA</v>
      </c>
      <c r="E50" s="2">
        <f t="shared" si="17"/>
        <v>1</v>
      </c>
      <c r="F50" s="2">
        <f t="shared" si="18"/>
        <v>7</v>
      </c>
      <c r="G50" s="2">
        <f t="shared" si="19"/>
        <v>7</v>
      </c>
      <c r="H50" s="30">
        <f t="shared" si="20"/>
        <v>45388</v>
      </c>
      <c r="I50" s="7" t="str">
        <f t="shared" si="8"/>
        <v>BA</v>
      </c>
      <c r="J50" s="2">
        <f t="shared" si="9"/>
        <v>1</v>
      </c>
      <c r="K50" s="2">
        <f t="shared" si="21"/>
        <v>8</v>
      </c>
      <c r="L50" s="29">
        <f t="shared" si="22"/>
        <v>47494</v>
      </c>
      <c r="M50" s="29">
        <f t="shared" si="26"/>
        <v>2106</v>
      </c>
      <c r="N50" s="31">
        <f t="shared" si="27"/>
        <v>0.04639992949678329</v>
      </c>
      <c r="O50" s="7" t="str">
        <f t="shared" si="10"/>
        <v>BA</v>
      </c>
      <c r="P50" s="2">
        <f t="shared" si="11"/>
        <v>1</v>
      </c>
      <c r="Q50" s="2">
        <f t="shared" si="23"/>
        <v>9</v>
      </c>
      <c r="R50" s="29">
        <f t="shared" si="24"/>
        <v>50444</v>
      </c>
      <c r="S50" s="29">
        <f t="shared" si="28"/>
        <v>2950</v>
      </c>
      <c r="T50" s="31">
        <f t="shared" si="29"/>
        <v>0.062113109024297807</v>
      </c>
      <c r="U50" s="7" t="str">
        <f t="shared" si="12"/>
        <v>BA</v>
      </c>
      <c r="V50" s="2">
        <f t="shared" si="13"/>
        <v>1</v>
      </c>
      <c r="W50" s="2">
        <f t="shared" si="14"/>
        <v>10</v>
      </c>
      <c r="X50" s="29">
        <f t="shared" si="15"/>
        <v>53539</v>
      </c>
      <c r="Y50" s="29">
        <f t="shared" si="30"/>
        <v>3095</v>
      </c>
      <c r="Z50" s="31">
        <f t="shared" si="31"/>
        <v>0.06135516612481167</v>
      </c>
      <c r="AA50" s="39">
        <f t="shared" si="25"/>
        <v>8151</v>
      </c>
      <c r="AB50" s="40"/>
    </row>
    <row r="51" spans="1:28" ht="12.75">
      <c r="A51" s="1">
        <v>13</v>
      </c>
      <c r="B51" s="82" t="s">
        <v>64</v>
      </c>
      <c r="C51" s="82" t="s">
        <v>45</v>
      </c>
      <c r="D51" s="11" t="str">
        <f t="shared" si="16"/>
        <v>BA</v>
      </c>
      <c r="E51" s="2">
        <f t="shared" si="17"/>
        <v>1</v>
      </c>
      <c r="F51" s="2">
        <f t="shared" si="18"/>
        <v>24</v>
      </c>
      <c r="G51" s="2" t="str">
        <f t="shared" si="19"/>
        <v>21-24</v>
      </c>
      <c r="H51" s="30">
        <f t="shared" si="20"/>
        <v>63081</v>
      </c>
      <c r="I51" s="7" t="str">
        <f t="shared" si="8"/>
        <v>BA</v>
      </c>
      <c r="J51" s="2">
        <f t="shared" si="9"/>
        <v>1</v>
      </c>
      <c r="K51" s="2" t="str">
        <f t="shared" si="21"/>
        <v>25+</v>
      </c>
      <c r="L51" s="29">
        <f t="shared" si="22"/>
        <v>67530</v>
      </c>
      <c r="M51" s="29">
        <f t="shared" si="26"/>
        <v>4449</v>
      </c>
      <c r="N51" s="31">
        <f t="shared" si="27"/>
        <v>0.07052836828839111</v>
      </c>
      <c r="O51" s="7" t="str">
        <f t="shared" si="10"/>
        <v>BA</v>
      </c>
      <c r="P51" s="2">
        <f t="shared" si="11"/>
        <v>1</v>
      </c>
      <c r="Q51" s="2" t="str">
        <f t="shared" si="23"/>
        <v>25+</v>
      </c>
      <c r="R51" s="29">
        <f t="shared" si="24"/>
        <v>70030</v>
      </c>
      <c r="S51" s="29">
        <f t="shared" si="28"/>
        <v>2500</v>
      </c>
      <c r="T51" s="31">
        <f t="shared" si="29"/>
        <v>0.037020583444395086</v>
      </c>
      <c r="U51" s="7" t="str">
        <f t="shared" si="12"/>
        <v>BA</v>
      </c>
      <c r="V51" s="2">
        <f t="shared" si="13"/>
        <v>1</v>
      </c>
      <c r="W51" s="2" t="str">
        <f t="shared" si="14"/>
        <v>25+</v>
      </c>
      <c r="X51" s="29">
        <f t="shared" si="15"/>
        <v>72530</v>
      </c>
      <c r="Y51" s="29">
        <f t="shared" si="30"/>
        <v>2500</v>
      </c>
      <c r="Z51" s="31">
        <f t="shared" si="31"/>
        <v>0.035698986148793375</v>
      </c>
      <c r="AA51" s="39">
        <f t="shared" si="25"/>
        <v>9449</v>
      </c>
      <c r="AB51" s="40"/>
    </row>
    <row r="52" spans="1:28" ht="12.75">
      <c r="A52" s="1">
        <v>14</v>
      </c>
      <c r="B52" s="82" t="s">
        <v>65</v>
      </c>
      <c r="C52" s="82" t="s">
        <v>90</v>
      </c>
      <c r="D52" s="11" t="str">
        <f t="shared" si="16"/>
        <v>MA</v>
      </c>
      <c r="E52" s="2">
        <f t="shared" si="17"/>
        <v>0.6</v>
      </c>
      <c r="F52" s="2">
        <f t="shared" si="18"/>
        <v>15</v>
      </c>
      <c r="G52" s="2">
        <f t="shared" si="19"/>
        <v>15</v>
      </c>
      <c r="H52" s="30">
        <f t="shared" si="20"/>
        <v>38077.799999999996</v>
      </c>
      <c r="I52" s="7" t="str">
        <f t="shared" si="8"/>
        <v>MA</v>
      </c>
      <c r="J52" s="2">
        <f t="shared" si="9"/>
        <v>0.6</v>
      </c>
      <c r="K52" s="2" t="str">
        <f t="shared" si="21"/>
        <v>16-20</v>
      </c>
      <c r="L52" s="29">
        <f t="shared" si="22"/>
        <v>40893</v>
      </c>
      <c r="M52" s="29">
        <f t="shared" si="26"/>
        <v>2815.2000000000044</v>
      </c>
      <c r="N52" s="31">
        <f t="shared" si="27"/>
        <v>0.07393284275877295</v>
      </c>
      <c r="O52" s="7" t="str">
        <f t="shared" si="10"/>
        <v>MA</v>
      </c>
      <c r="P52" s="2">
        <f t="shared" si="11"/>
        <v>0.6</v>
      </c>
      <c r="Q52" s="2" t="str">
        <f t="shared" si="23"/>
        <v>16-20</v>
      </c>
      <c r="R52" s="29">
        <f t="shared" si="24"/>
        <v>42243</v>
      </c>
      <c r="S52" s="29">
        <f t="shared" si="28"/>
        <v>1350</v>
      </c>
      <c r="T52" s="31">
        <f t="shared" si="29"/>
        <v>0.033012985107475606</v>
      </c>
      <c r="U52" s="7" t="str">
        <f t="shared" si="12"/>
        <v>MA</v>
      </c>
      <c r="V52" s="2">
        <f t="shared" si="13"/>
        <v>0.6</v>
      </c>
      <c r="W52" s="2" t="str">
        <f t="shared" si="14"/>
        <v>16-20</v>
      </c>
      <c r="X52" s="29">
        <f t="shared" si="15"/>
        <v>43593</v>
      </c>
      <c r="Y52" s="29">
        <f t="shared" si="30"/>
        <v>1350</v>
      </c>
      <c r="Z52" s="31">
        <f t="shared" si="31"/>
        <v>0.03195795753142532</v>
      </c>
      <c r="AA52" s="39">
        <f t="shared" si="25"/>
        <v>5515.200000000004</v>
      </c>
      <c r="AB52" s="40"/>
    </row>
    <row r="53" spans="1:28" ht="12.75">
      <c r="A53" s="1">
        <v>15</v>
      </c>
      <c r="B53" s="82" t="s">
        <v>66</v>
      </c>
      <c r="C53" s="82" t="s">
        <v>83</v>
      </c>
      <c r="D53" s="11" t="str">
        <f>VLOOKUP($C53,Teacherlist,2)</f>
        <v>BA</v>
      </c>
      <c r="E53" s="2">
        <f>VLOOKUP($C53,Teacherlist,3)</f>
        <v>0.4</v>
      </c>
      <c r="F53" s="2">
        <f>VLOOKUP(C53,Teacherlist,4)</f>
        <v>1</v>
      </c>
      <c r="G53" s="2">
        <f>VLOOKUP(C53,Teacherlist,5)</f>
        <v>1</v>
      </c>
      <c r="H53" s="30">
        <f>INDEX(GUIDE1,(VLOOKUP(G53,YEARS1,2)),(HLOOKUP(D53,grads,2)))*E53</f>
        <v>14995.2</v>
      </c>
      <c r="I53" s="7" t="str">
        <f>D53</f>
        <v>BA</v>
      </c>
      <c r="J53" s="2">
        <f>E53</f>
        <v>0.4</v>
      </c>
      <c r="K53" s="2">
        <f>VLOOKUP(C53,Teacherlist,7)</f>
        <v>2</v>
      </c>
      <c r="L53" s="29">
        <f>INDEX(GUIDE2,(VLOOKUP(K53,YEARS1,2)),(HLOOKUP(I53,grads,2)))*J53</f>
        <v>15724.400000000001</v>
      </c>
      <c r="M53" s="29">
        <f>L53-H53</f>
        <v>729.2000000000007</v>
      </c>
      <c r="N53" s="31">
        <f>(L53-H53)/H53</f>
        <v>0.048628894579598854</v>
      </c>
      <c r="O53" s="7" t="str">
        <f>I53</f>
        <v>BA</v>
      </c>
      <c r="P53" s="2">
        <f>J53</f>
        <v>0.4</v>
      </c>
      <c r="Q53" s="2">
        <f>VLOOKUP(C53,Teacherlist,9)</f>
        <v>3</v>
      </c>
      <c r="R53" s="29">
        <f>INDEX(GUIDE3,(VLOOKUP(Q53,YEARS2,2)),(HLOOKUP(O53,grads,2)))*P53</f>
        <v>16628</v>
      </c>
      <c r="S53" s="29">
        <f>R53-L53</f>
        <v>903.5999999999985</v>
      </c>
      <c r="T53" s="31">
        <f>S53/L53</f>
        <v>0.05746483172648867</v>
      </c>
      <c r="U53" s="7" t="str">
        <f>O53</f>
        <v>BA</v>
      </c>
      <c r="V53" s="2">
        <f>P53</f>
        <v>0.4</v>
      </c>
      <c r="W53" s="2">
        <f t="shared" si="14"/>
        <v>4</v>
      </c>
      <c r="X53" s="29">
        <f t="shared" si="15"/>
        <v>17446.4</v>
      </c>
      <c r="Y53" s="29">
        <f>X53-R53</f>
        <v>818.4000000000015</v>
      </c>
      <c r="Z53" s="31">
        <f>Y53/R53</f>
        <v>0.04921818619196545</v>
      </c>
      <c r="AA53" s="39">
        <f t="shared" si="25"/>
        <v>2451.2000000000007</v>
      </c>
      <c r="AB53" s="40"/>
    </row>
    <row r="54" spans="2:28" ht="12.75">
      <c r="B54" s="2" t="s">
        <v>67</v>
      </c>
      <c r="D54" s="8"/>
      <c r="E54" s="2">
        <f>SUM(E39:E53)</f>
        <v>11.8</v>
      </c>
      <c r="H54" s="45">
        <f>SUM(H39:H53)</f>
        <v>643236</v>
      </c>
      <c r="I54" s="7"/>
      <c r="J54" s="2">
        <f>SUM(J39:J53)</f>
        <v>11.8</v>
      </c>
      <c r="K54" s="14"/>
      <c r="L54" s="46">
        <f>SUM(L39:L53)</f>
        <v>672080.4</v>
      </c>
      <c r="M54" s="46">
        <f>SUM(M39:M53)</f>
        <v>28844.400000000005</v>
      </c>
      <c r="N54" s="31">
        <f>M54/H54</f>
        <v>0.04484263940451095</v>
      </c>
      <c r="O54" s="7"/>
      <c r="P54" s="2">
        <f>SUM(P39:P53)</f>
        <v>11.8</v>
      </c>
      <c r="Q54" s="2" t="s">
        <v>10</v>
      </c>
      <c r="R54" s="46">
        <f>SUM(R39:R53)</f>
        <v>702400.2</v>
      </c>
      <c r="S54" s="46">
        <f>SUM(S39:S53)</f>
        <v>30319.799999999996</v>
      </c>
      <c r="T54" s="31">
        <f>S54/L54</f>
        <v>0.045113352509610447</v>
      </c>
      <c r="U54" s="7"/>
      <c r="V54" s="2">
        <f>SUM(V39:V53)</f>
        <v>11.8</v>
      </c>
      <c r="X54" s="42">
        <f>SUM(X39:X53)</f>
        <v>734584.2000000001</v>
      </c>
      <c r="Y54" s="29">
        <f>SUM(Y39:Y53)</f>
        <v>32184</v>
      </c>
      <c r="Z54" s="31">
        <f>Y54/R54</f>
        <v>0.04582003251138027</v>
      </c>
      <c r="AA54" s="39">
        <f>SUM(AA39:AA53)</f>
        <v>91348.2</v>
      </c>
      <c r="AB54" s="40"/>
    </row>
    <row r="55" spans="2:28" ht="12.75">
      <c r="B55" s="2" t="s">
        <v>68</v>
      </c>
      <c r="D55" s="10"/>
      <c r="E55" s="32"/>
      <c r="F55" s="32"/>
      <c r="G55" s="32"/>
      <c r="H55" s="33" t="s">
        <v>10</v>
      </c>
      <c r="I55" s="34"/>
      <c r="J55" s="32"/>
      <c r="K55" s="35" t="s">
        <v>10</v>
      </c>
      <c r="L55" s="36" t="s">
        <v>10</v>
      </c>
      <c r="M55" s="47">
        <f>M54/J54</f>
        <v>2444.440677966102</v>
      </c>
      <c r="N55" s="37">
        <f>AVERAGE(N39:N53)</f>
        <v>0.045930061266597204</v>
      </c>
      <c r="O55" s="34"/>
      <c r="P55" s="32"/>
      <c r="Q55" s="35" t="s">
        <v>10</v>
      </c>
      <c r="R55" s="36" t="s">
        <v>10</v>
      </c>
      <c r="S55" s="36">
        <f>S54/P54</f>
        <v>2569.474576271186</v>
      </c>
      <c r="T55" s="37">
        <f>AVERAGE(T39:T53)</f>
        <v>0.0488343731533929</v>
      </c>
      <c r="U55" s="34"/>
      <c r="V55" s="32"/>
      <c r="X55" s="36" t="s">
        <v>10</v>
      </c>
      <c r="Y55" s="36">
        <f>Y54/V54</f>
        <v>2727.457627118644</v>
      </c>
      <c r="Z55" s="37">
        <f>AVERAGE(Z39:Z53)</f>
        <v>0.04769588933226027</v>
      </c>
      <c r="AA55"/>
      <c r="AB55" s="40"/>
    </row>
    <row r="56" spans="6:24" ht="12.75">
      <c r="F56" s="14"/>
      <c r="I56" s="29"/>
      <c r="J56" s="14"/>
      <c r="K56" s="14"/>
      <c r="L56" s="38"/>
      <c r="O56" s="29"/>
      <c r="P56" s="14"/>
      <c r="Q56" s="14"/>
      <c r="R56" s="38"/>
      <c r="U56" s="29"/>
      <c r="V56" s="14"/>
      <c r="W56" s="14"/>
      <c r="X56" s="38"/>
    </row>
    <row r="57" spans="2:28" ht="12.75">
      <c r="B57" s="93" t="s">
        <v>69</v>
      </c>
      <c r="D57" s="99" t="s">
        <v>27</v>
      </c>
      <c r="E57" s="25"/>
      <c r="F57" s="25"/>
      <c r="G57" s="25"/>
      <c r="H57" s="26"/>
      <c r="I57" s="95" t="s">
        <v>84</v>
      </c>
      <c r="J57" s="25"/>
      <c r="K57" s="25"/>
      <c r="L57" s="25"/>
      <c r="M57" s="25"/>
      <c r="N57" s="26"/>
      <c r="O57" s="95" t="s">
        <v>85</v>
      </c>
      <c r="P57" s="25"/>
      <c r="Q57" s="25"/>
      <c r="R57" s="25"/>
      <c r="S57" s="25"/>
      <c r="T57" s="26"/>
      <c r="U57" s="95" t="s">
        <v>86</v>
      </c>
      <c r="V57" s="25"/>
      <c r="W57" s="25"/>
      <c r="X57" s="25"/>
      <c r="Y57" s="25"/>
      <c r="Z57" s="26"/>
      <c r="AA57" s="61" t="s">
        <v>91</v>
      </c>
      <c r="AB57" s="100" t="s">
        <v>70</v>
      </c>
    </row>
    <row r="58" spans="2:28" ht="25.5" customHeight="1">
      <c r="B58" s="5" t="s">
        <v>10</v>
      </c>
      <c r="C58" s="5"/>
      <c r="D58" s="6" t="s">
        <v>49</v>
      </c>
      <c r="E58" s="2" t="s">
        <v>50</v>
      </c>
      <c r="F58" s="2" t="s">
        <v>51</v>
      </c>
      <c r="G58" s="2" t="s">
        <v>37</v>
      </c>
      <c r="H58" s="27" t="s">
        <v>52</v>
      </c>
      <c r="I58" s="7" t="s">
        <v>53</v>
      </c>
      <c r="J58" s="2" t="s">
        <v>54</v>
      </c>
      <c r="K58" s="28" t="s">
        <v>6</v>
      </c>
      <c r="L58" s="28" t="s">
        <v>52</v>
      </c>
      <c r="M58" s="2" t="s">
        <v>55</v>
      </c>
      <c r="N58" s="23" t="s">
        <v>56</v>
      </c>
      <c r="O58" s="7" t="s">
        <v>53</v>
      </c>
      <c r="P58" s="2" t="s">
        <v>54</v>
      </c>
      <c r="Q58" s="28" t="s">
        <v>6</v>
      </c>
      <c r="R58" s="28" t="s">
        <v>52</v>
      </c>
      <c r="S58" s="2" t="s">
        <v>55</v>
      </c>
      <c r="T58" s="23" t="s">
        <v>56</v>
      </c>
      <c r="U58" s="7" t="s">
        <v>53</v>
      </c>
      <c r="V58" s="2" t="s">
        <v>54</v>
      </c>
      <c r="W58" s="28" t="s">
        <v>6</v>
      </c>
      <c r="X58" s="28" t="s">
        <v>52</v>
      </c>
      <c r="Y58" s="2" t="s">
        <v>55</v>
      </c>
      <c r="Z58" s="23" t="s">
        <v>56</v>
      </c>
      <c r="AA58"/>
      <c r="AB58" s="40"/>
    </row>
    <row r="59" spans="1:28" ht="12.75">
      <c r="A59" s="1" t="s">
        <v>10</v>
      </c>
      <c r="B59" s="92" t="s">
        <v>57</v>
      </c>
      <c r="C59" s="92" t="s">
        <v>58</v>
      </c>
      <c r="D59" s="8"/>
      <c r="H59" s="23"/>
      <c r="I59" s="7" t="s">
        <v>10</v>
      </c>
      <c r="J59" s="2" t="s">
        <v>10</v>
      </c>
      <c r="K59" s="2" t="s">
        <v>10</v>
      </c>
      <c r="L59" s="29" t="s">
        <v>10</v>
      </c>
      <c r="N59" s="23"/>
      <c r="O59" s="7" t="s">
        <v>10</v>
      </c>
      <c r="P59" s="2" t="s">
        <v>10</v>
      </c>
      <c r="Q59" s="2" t="s">
        <v>10</v>
      </c>
      <c r="R59" s="29" t="s">
        <v>10</v>
      </c>
      <c r="T59" s="23"/>
      <c r="U59" s="7" t="s">
        <v>10</v>
      </c>
      <c r="V59" s="2" t="s">
        <v>10</v>
      </c>
      <c r="W59" s="2" t="s">
        <v>10</v>
      </c>
      <c r="X59" s="29" t="s">
        <v>10</v>
      </c>
      <c r="Z59" s="23"/>
      <c r="AA59" s="39"/>
      <c r="AB59" s="40"/>
    </row>
    <row r="60" spans="1:28" ht="12.75">
      <c r="A60" s="1">
        <v>1</v>
      </c>
      <c r="B60" s="82" t="s">
        <v>78</v>
      </c>
      <c r="C60" s="82" t="s">
        <v>77</v>
      </c>
      <c r="D60" s="11" t="str">
        <f>VLOOKUP($C60,Teacherlist,2)</f>
        <v>BA+15</v>
      </c>
      <c r="E60" s="2">
        <f>VLOOKUP($C60,Teacherlist,3)</f>
        <v>1</v>
      </c>
      <c r="F60" s="2">
        <f aca="true" t="shared" si="32" ref="F60:F73">VLOOKUP(C60,Teacherlist,4)</f>
        <v>1</v>
      </c>
      <c r="G60" s="2">
        <f aca="true" t="shared" si="33" ref="G60:G73">VLOOKUP(C60,Teacherlist,5)</f>
        <v>1</v>
      </c>
      <c r="H60" s="29">
        <f>INDEX(GUIDE1,(VLOOKUP(G60,YEARS1,2)),(HLOOKUP(D60,grads,2)))*E60</f>
        <v>39088</v>
      </c>
      <c r="I60" s="7" t="str">
        <f aca="true" t="shared" si="34" ref="I60:J66">D60</f>
        <v>BA+15</v>
      </c>
      <c r="J60" s="2">
        <f t="shared" si="34"/>
        <v>1</v>
      </c>
      <c r="K60" s="2">
        <f>VLOOKUP(C60,Teacherlist,7)</f>
        <v>2</v>
      </c>
      <c r="L60" s="29">
        <f aca="true" t="shared" si="35" ref="L60:L73">INDEX(GUIDE2,(VLOOKUP(K60,YEARS1,2)),(HLOOKUP(I60,grads,2)))*J60</f>
        <v>40911</v>
      </c>
      <c r="M60" s="29">
        <f aca="true" t="shared" si="36" ref="M60:M73">L60-H60</f>
        <v>1823</v>
      </c>
      <c r="N60" s="31">
        <f aca="true" t="shared" si="37" ref="N60:N73">(L60-H60)/H60</f>
        <v>0.04663835448219402</v>
      </c>
      <c r="O60" s="7" t="str">
        <f aca="true" t="shared" si="38" ref="O60:O73">I60</f>
        <v>BA+15</v>
      </c>
      <c r="P60" s="2">
        <f aca="true" t="shared" si="39" ref="P60:P73">J60</f>
        <v>1</v>
      </c>
      <c r="Q60" s="2">
        <f>VLOOKUP(C60,Teacherlist,9)</f>
        <v>3</v>
      </c>
      <c r="R60" s="29">
        <f aca="true" t="shared" si="40" ref="R60:R73">INDEX(GUIDE3,(VLOOKUP(Q60,YEARS2,2)),(HLOOKUP(O60,grads,2)))*P60</f>
        <v>43170</v>
      </c>
      <c r="S60" s="29">
        <f aca="true" t="shared" si="41" ref="S60:S73">R60-L60</f>
        <v>2259</v>
      </c>
      <c r="T60" s="31">
        <f aca="true" t="shared" si="42" ref="T60:T73">S60/L60</f>
        <v>0.05521742318691794</v>
      </c>
      <c r="U60" s="7" t="str">
        <f aca="true" t="shared" si="43" ref="U60:U73">O60</f>
        <v>BA+15</v>
      </c>
      <c r="V60" s="2">
        <f aca="true" t="shared" si="44" ref="V60:V73">P60</f>
        <v>1</v>
      </c>
      <c r="W60" s="2">
        <f aca="true" t="shared" si="45" ref="W60:W74">VLOOKUP(C60,Teacherlist,11)</f>
        <v>4</v>
      </c>
      <c r="X60" s="29">
        <f aca="true" t="shared" si="46" ref="X60:X74">INDEX(GUIDE4,(VLOOKUP(W60,YEARS3,2)),(HLOOKUP(U60,grads,2)))*V60</f>
        <v>45216</v>
      </c>
      <c r="Y60" s="29">
        <f aca="true" t="shared" si="47" ref="Y60:Y74">X60-R60</f>
        <v>2046</v>
      </c>
      <c r="Z60" s="31">
        <f aca="true" t="shared" si="48" ref="Z60:Z73">Y60/R60</f>
        <v>0.04739402362751911</v>
      </c>
      <c r="AA60" s="39">
        <f aca="true" t="shared" si="49" ref="AA60:AA74">+M60+S60+Y60</f>
        <v>6128</v>
      </c>
      <c r="AB60" s="48">
        <f>AVERAGE(N60,T60,Z60)</f>
        <v>0.04974993376554369</v>
      </c>
    </row>
    <row r="61" spans="1:28" ht="12.75">
      <c r="A61" s="1">
        <v>2</v>
      </c>
      <c r="B61" s="82">
        <v>1</v>
      </c>
      <c r="C61" s="82" t="s">
        <v>46</v>
      </c>
      <c r="D61" s="11" t="str">
        <f aca="true" t="shared" si="50" ref="D61:D74">VLOOKUP($C61,Teacherlist,2)</f>
        <v>BA</v>
      </c>
      <c r="E61" s="2">
        <f aca="true" t="shared" si="51" ref="E61:E73">VLOOKUP($C61,Teacherlist,3)</f>
        <v>1</v>
      </c>
      <c r="F61" s="2">
        <f t="shared" si="32"/>
        <v>4</v>
      </c>
      <c r="G61" s="2">
        <f t="shared" si="33"/>
        <v>4</v>
      </c>
      <c r="H61" s="29">
        <f aca="true" t="shared" si="52" ref="H61:H73">INDEX(GUIDE1,(VLOOKUP(G61,YEARS1,2)),(HLOOKUP(D61,grads,2)))*E61</f>
        <v>41366</v>
      </c>
      <c r="I61" s="7" t="str">
        <f t="shared" si="34"/>
        <v>BA</v>
      </c>
      <c r="J61" s="2">
        <f t="shared" si="34"/>
        <v>1</v>
      </c>
      <c r="K61" s="2">
        <f aca="true" t="shared" si="53" ref="K61:K73">VLOOKUP(C61,Teacherlist,7)</f>
        <v>5</v>
      </c>
      <c r="L61" s="29">
        <f t="shared" si="35"/>
        <v>43100</v>
      </c>
      <c r="M61" s="29">
        <f t="shared" si="36"/>
        <v>1734</v>
      </c>
      <c r="N61" s="31">
        <f t="shared" si="37"/>
        <v>0.0419184837789489</v>
      </c>
      <c r="O61" s="7" t="str">
        <f t="shared" si="38"/>
        <v>BA</v>
      </c>
      <c r="P61" s="2">
        <f t="shared" si="39"/>
        <v>1</v>
      </c>
      <c r="Q61" s="2">
        <f aca="true" t="shared" si="54" ref="Q61:Q73">VLOOKUP(C61,Teacherlist,9)</f>
        <v>6</v>
      </c>
      <c r="R61" s="29">
        <f t="shared" si="40"/>
        <v>46024</v>
      </c>
      <c r="S61" s="29">
        <f t="shared" si="41"/>
        <v>2924</v>
      </c>
      <c r="T61" s="31">
        <f t="shared" si="42"/>
        <v>0.06784222737819026</v>
      </c>
      <c r="U61" s="7" t="str">
        <f t="shared" si="43"/>
        <v>BA</v>
      </c>
      <c r="V61" s="2">
        <f t="shared" si="44"/>
        <v>1</v>
      </c>
      <c r="W61" s="2">
        <f t="shared" si="45"/>
        <v>7</v>
      </c>
      <c r="X61" s="29">
        <f t="shared" si="46"/>
        <v>48338</v>
      </c>
      <c r="Y61" s="29">
        <f t="shared" si="47"/>
        <v>2314</v>
      </c>
      <c r="Z61" s="31">
        <f t="shared" si="48"/>
        <v>0.05027811576568747</v>
      </c>
      <c r="AA61" s="39">
        <f t="shared" si="49"/>
        <v>6972</v>
      </c>
      <c r="AB61" s="48">
        <f aca="true" t="shared" si="55" ref="AB61:AB74">AVERAGE(N61,T61,Z61)</f>
        <v>0.05334627564094221</v>
      </c>
    </row>
    <row r="62" spans="1:28" ht="12.75">
      <c r="A62" s="1">
        <v>3</v>
      </c>
      <c r="B62" s="82">
        <v>2</v>
      </c>
      <c r="C62" s="82" t="s">
        <v>41</v>
      </c>
      <c r="D62" s="11" t="str">
        <f t="shared" si="50"/>
        <v>BA</v>
      </c>
      <c r="E62" s="2">
        <f t="shared" si="51"/>
        <v>1</v>
      </c>
      <c r="F62" s="2">
        <f t="shared" si="32"/>
        <v>29</v>
      </c>
      <c r="G62" s="2" t="str">
        <f t="shared" si="33"/>
        <v>25+</v>
      </c>
      <c r="H62" s="29">
        <f t="shared" si="52"/>
        <v>65030</v>
      </c>
      <c r="I62" s="7" t="str">
        <f t="shared" si="34"/>
        <v>BA</v>
      </c>
      <c r="J62" s="2">
        <f t="shared" si="34"/>
        <v>1</v>
      </c>
      <c r="K62" s="2" t="str">
        <f t="shared" si="53"/>
        <v>25+</v>
      </c>
      <c r="L62" s="29">
        <f t="shared" si="35"/>
        <v>67530</v>
      </c>
      <c r="M62" s="29">
        <f t="shared" si="36"/>
        <v>2500</v>
      </c>
      <c r="N62" s="31">
        <f t="shared" si="37"/>
        <v>0.03844379517145933</v>
      </c>
      <c r="O62" s="7" t="str">
        <f t="shared" si="38"/>
        <v>BA</v>
      </c>
      <c r="P62" s="2">
        <f t="shared" si="39"/>
        <v>1</v>
      </c>
      <c r="Q62" s="2" t="str">
        <f t="shared" si="54"/>
        <v>25+</v>
      </c>
      <c r="R62" s="29">
        <f t="shared" si="40"/>
        <v>70030</v>
      </c>
      <c r="S62" s="29">
        <f t="shared" si="41"/>
        <v>2500</v>
      </c>
      <c r="T62" s="31">
        <f t="shared" si="42"/>
        <v>0.037020583444395086</v>
      </c>
      <c r="U62" s="7" t="str">
        <f t="shared" si="43"/>
        <v>BA</v>
      </c>
      <c r="V62" s="2">
        <f t="shared" si="44"/>
        <v>1</v>
      </c>
      <c r="W62" s="2" t="str">
        <f t="shared" si="45"/>
        <v>25+</v>
      </c>
      <c r="X62" s="29">
        <f t="shared" si="46"/>
        <v>72530</v>
      </c>
      <c r="Y62" s="29">
        <f t="shared" si="47"/>
        <v>2500</v>
      </c>
      <c r="Z62" s="31">
        <f t="shared" si="48"/>
        <v>0.035698986148793375</v>
      </c>
      <c r="AA62" s="39">
        <f t="shared" si="49"/>
        <v>7500</v>
      </c>
      <c r="AB62" s="48">
        <f t="shared" si="55"/>
        <v>0.03705445492154927</v>
      </c>
    </row>
    <row r="63" spans="1:28" ht="12.75">
      <c r="A63" s="1">
        <v>4</v>
      </c>
      <c r="B63" s="82">
        <v>3</v>
      </c>
      <c r="C63" s="82" t="s">
        <v>40</v>
      </c>
      <c r="D63" s="11" t="str">
        <f t="shared" si="50"/>
        <v>MA</v>
      </c>
      <c r="E63" s="2">
        <f t="shared" si="51"/>
        <v>1</v>
      </c>
      <c r="F63" s="2">
        <f t="shared" si="32"/>
        <v>4</v>
      </c>
      <c r="G63" s="2">
        <f t="shared" si="33"/>
        <v>4</v>
      </c>
      <c r="H63" s="29">
        <f t="shared" si="52"/>
        <v>46166</v>
      </c>
      <c r="I63" s="7" t="str">
        <f t="shared" si="34"/>
        <v>MA</v>
      </c>
      <c r="J63" s="2">
        <f t="shared" si="34"/>
        <v>1</v>
      </c>
      <c r="K63" s="2">
        <f t="shared" si="53"/>
        <v>5</v>
      </c>
      <c r="L63" s="29">
        <f t="shared" si="35"/>
        <v>47900</v>
      </c>
      <c r="M63" s="29">
        <f t="shared" si="36"/>
        <v>1734</v>
      </c>
      <c r="N63" s="31">
        <f t="shared" si="37"/>
        <v>0.03756010917125157</v>
      </c>
      <c r="O63" s="7" t="str">
        <f t="shared" si="38"/>
        <v>MA</v>
      </c>
      <c r="P63" s="2">
        <f t="shared" si="39"/>
        <v>1</v>
      </c>
      <c r="Q63" s="2">
        <f t="shared" si="54"/>
        <v>6</v>
      </c>
      <c r="R63" s="29">
        <f t="shared" si="40"/>
        <v>50824</v>
      </c>
      <c r="S63" s="29">
        <f t="shared" si="41"/>
        <v>2924</v>
      </c>
      <c r="T63" s="31">
        <f t="shared" si="42"/>
        <v>0.061043841336116914</v>
      </c>
      <c r="U63" s="7" t="str">
        <f t="shared" si="43"/>
        <v>MA</v>
      </c>
      <c r="V63" s="2">
        <f t="shared" si="44"/>
        <v>1</v>
      </c>
      <c r="W63" s="2">
        <f t="shared" si="45"/>
        <v>7</v>
      </c>
      <c r="X63" s="29">
        <f t="shared" si="46"/>
        <v>53138</v>
      </c>
      <c r="Y63" s="29">
        <f t="shared" si="47"/>
        <v>2314</v>
      </c>
      <c r="Z63" s="31">
        <f t="shared" si="48"/>
        <v>0.04552967102156461</v>
      </c>
      <c r="AA63" s="39">
        <f t="shared" si="49"/>
        <v>6972</v>
      </c>
      <c r="AB63" s="48">
        <f t="shared" si="55"/>
        <v>0.04804454050964436</v>
      </c>
    </row>
    <row r="64" spans="1:28" ht="12.75">
      <c r="A64" s="1">
        <v>5</v>
      </c>
      <c r="B64" s="82">
        <v>4</v>
      </c>
      <c r="C64" s="82" t="s">
        <v>44</v>
      </c>
      <c r="D64" s="11" t="str">
        <f t="shared" si="50"/>
        <v>MA+15</v>
      </c>
      <c r="E64" s="2">
        <f t="shared" si="51"/>
        <v>1</v>
      </c>
      <c r="F64" s="2">
        <f t="shared" si="32"/>
        <v>27</v>
      </c>
      <c r="G64" s="2" t="str">
        <f t="shared" si="33"/>
        <v>25+</v>
      </c>
      <c r="H64" s="29">
        <f t="shared" si="52"/>
        <v>71430</v>
      </c>
      <c r="I64" s="7" t="str">
        <f t="shared" si="34"/>
        <v>MA+15</v>
      </c>
      <c r="J64" s="2">
        <f t="shared" si="34"/>
        <v>1</v>
      </c>
      <c r="K64" s="2" t="str">
        <f t="shared" si="53"/>
        <v>25+</v>
      </c>
      <c r="L64" s="29">
        <f t="shared" si="35"/>
        <v>73930</v>
      </c>
      <c r="M64" s="29">
        <f t="shared" si="36"/>
        <v>2500</v>
      </c>
      <c r="N64" s="31">
        <f t="shared" si="37"/>
        <v>0.03499930001399972</v>
      </c>
      <c r="O64" s="7" t="str">
        <f t="shared" si="38"/>
        <v>MA+15</v>
      </c>
      <c r="P64" s="2">
        <f t="shared" si="39"/>
        <v>1</v>
      </c>
      <c r="Q64" s="2" t="str">
        <f t="shared" si="54"/>
        <v>25+</v>
      </c>
      <c r="R64" s="29">
        <f t="shared" si="40"/>
        <v>76430</v>
      </c>
      <c r="S64" s="29">
        <f t="shared" si="41"/>
        <v>2500</v>
      </c>
      <c r="T64" s="31">
        <f t="shared" si="42"/>
        <v>0.03381577167590964</v>
      </c>
      <c r="U64" s="7" t="str">
        <f t="shared" si="43"/>
        <v>MA+15</v>
      </c>
      <c r="V64" s="2">
        <f t="shared" si="44"/>
        <v>1</v>
      </c>
      <c r="W64" s="2" t="str">
        <f t="shared" si="45"/>
        <v>25+</v>
      </c>
      <c r="X64" s="29">
        <f t="shared" si="46"/>
        <v>78930</v>
      </c>
      <c r="Y64" s="29">
        <f t="shared" si="47"/>
        <v>2500</v>
      </c>
      <c r="Z64" s="31">
        <f t="shared" si="48"/>
        <v>0.03270966897814994</v>
      </c>
      <c r="AA64" s="39">
        <f t="shared" si="49"/>
        <v>7500</v>
      </c>
      <c r="AB64" s="48">
        <f t="shared" si="55"/>
        <v>0.033841580222686435</v>
      </c>
    </row>
    <row r="65" spans="1:28" ht="12.75">
      <c r="A65" s="1">
        <v>6</v>
      </c>
      <c r="B65" s="82">
        <v>5</v>
      </c>
      <c r="C65" s="82" t="s">
        <v>42</v>
      </c>
      <c r="D65" s="11" t="str">
        <f t="shared" si="50"/>
        <v>MA+15</v>
      </c>
      <c r="E65" s="2">
        <f t="shared" si="51"/>
        <v>1</v>
      </c>
      <c r="F65" s="2">
        <f t="shared" si="32"/>
        <v>29</v>
      </c>
      <c r="G65" s="2" t="str">
        <f t="shared" si="33"/>
        <v>25+</v>
      </c>
      <c r="H65" s="29">
        <f t="shared" si="52"/>
        <v>71430</v>
      </c>
      <c r="I65" s="7" t="str">
        <f t="shared" si="34"/>
        <v>MA+15</v>
      </c>
      <c r="J65" s="2">
        <f t="shared" si="34"/>
        <v>1</v>
      </c>
      <c r="K65" s="2" t="str">
        <f t="shared" si="53"/>
        <v>25+</v>
      </c>
      <c r="L65" s="29">
        <f t="shared" si="35"/>
        <v>73930</v>
      </c>
      <c r="M65" s="29">
        <f t="shared" si="36"/>
        <v>2500</v>
      </c>
      <c r="N65" s="31">
        <f t="shared" si="37"/>
        <v>0.03499930001399972</v>
      </c>
      <c r="O65" s="7" t="str">
        <f t="shared" si="38"/>
        <v>MA+15</v>
      </c>
      <c r="P65" s="2">
        <f t="shared" si="39"/>
        <v>1</v>
      </c>
      <c r="Q65" s="2" t="str">
        <f t="shared" si="54"/>
        <v>25+</v>
      </c>
      <c r="R65" s="29">
        <f t="shared" si="40"/>
        <v>76430</v>
      </c>
      <c r="S65" s="29">
        <f t="shared" si="41"/>
        <v>2500</v>
      </c>
      <c r="T65" s="31">
        <f t="shared" si="42"/>
        <v>0.03381577167590964</v>
      </c>
      <c r="U65" s="7" t="str">
        <f t="shared" si="43"/>
        <v>MA+15</v>
      </c>
      <c r="V65" s="2">
        <f t="shared" si="44"/>
        <v>1</v>
      </c>
      <c r="W65" s="2" t="str">
        <f t="shared" si="45"/>
        <v>25+</v>
      </c>
      <c r="X65" s="29">
        <f t="shared" si="46"/>
        <v>78930</v>
      </c>
      <c r="Y65" s="29">
        <f t="shared" si="47"/>
        <v>2500</v>
      </c>
      <c r="Z65" s="31">
        <f t="shared" si="48"/>
        <v>0.03270966897814994</v>
      </c>
      <c r="AA65" s="39">
        <f t="shared" si="49"/>
        <v>7500</v>
      </c>
      <c r="AB65" s="48">
        <f t="shared" si="55"/>
        <v>0.033841580222686435</v>
      </c>
    </row>
    <row r="66" spans="1:28" ht="12.75">
      <c r="A66" s="1">
        <v>7</v>
      </c>
      <c r="B66" s="82">
        <v>6</v>
      </c>
      <c r="C66" s="82" t="s">
        <v>47</v>
      </c>
      <c r="D66" s="11" t="str">
        <f t="shared" si="50"/>
        <v>BA</v>
      </c>
      <c r="E66" s="2">
        <v>1</v>
      </c>
      <c r="F66" s="2">
        <f t="shared" si="32"/>
        <v>22</v>
      </c>
      <c r="G66" s="2" t="str">
        <f t="shared" si="33"/>
        <v>21-24</v>
      </c>
      <c r="H66" s="29">
        <f t="shared" si="52"/>
        <v>63081</v>
      </c>
      <c r="I66" s="7" t="str">
        <f t="shared" si="34"/>
        <v>BA</v>
      </c>
      <c r="J66" s="2">
        <f t="shared" si="34"/>
        <v>1</v>
      </c>
      <c r="K66" s="2" t="str">
        <f t="shared" si="53"/>
        <v>21-24</v>
      </c>
      <c r="L66" s="29">
        <f t="shared" si="35"/>
        <v>65381</v>
      </c>
      <c r="M66" s="29">
        <f t="shared" si="36"/>
        <v>2300</v>
      </c>
      <c r="N66" s="31">
        <f t="shared" si="37"/>
        <v>0.036461058004787494</v>
      </c>
      <c r="O66" s="7" t="str">
        <f t="shared" si="38"/>
        <v>BA</v>
      </c>
      <c r="P66" s="2">
        <f t="shared" si="39"/>
        <v>1</v>
      </c>
      <c r="Q66" s="2" t="str">
        <f t="shared" si="54"/>
        <v>21-24</v>
      </c>
      <c r="R66" s="29">
        <f t="shared" si="40"/>
        <v>67681</v>
      </c>
      <c r="S66" s="29">
        <f t="shared" si="41"/>
        <v>2300</v>
      </c>
      <c r="T66" s="31">
        <f t="shared" si="42"/>
        <v>0.035178415747694286</v>
      </c>
      <c r="U66" s="7" t="str">
        <f t="shared" si="43"/>
        <v>BA</v>
      </c>
      <c r="V66" s="2">
        <f t="shared" si="44"/>
        <v>1</v>
      </c>
      <c r="W66" s="2" t="str">
        <f t="shared" si="45"/>
        <v>25+</v>
      </c>
      <c r="X66" s="29">
        <f t="shared" si="46"/>
        <v>72530</v>
      </c>
      <c r="Y66" s="29">
        <f t="shared" si="47"/>
        <v>4849</v>
      </c>
      <c r="Z66" s="31">
        <f t="shared" si="48"/>
        <v>0.07164492250410012</v>
      </c>
      <c r="AA66" s="39">
        <f t="shared" si="49"/>
        <v>9449</v>
      </c>
      <c r="AB66" s="48">
        <f t="shared" si="55"/>
        <v>0.04776146541886064</v>
      </c>
    </row>
    <row r="67" spans="1:28" ht="12.75">
      <c r="A67" s="1">
        <v>8</v>
      </c>
      <c r="B67" s="82" t="s">
        <v>59</v>
      </c>
      <c r="C67" s="82" t="s">
        <v>79</v>
      </c>
      <c r="D67" s="11" t="str">
        <f t="shared" si="50"/>
        <v>BA</v>
      </c>
      <c r="E67" s="2">
        <f t="shared" si="51"/>
        <v>0.2</v>
      </c>
      <c r="F67" s="2">
        <f t="shared" si="32"/>
        <v>1</v>
      </c>
      <c r="G67" s="2">
        <f t="shared" si="33"/>
        <v>1</v>
      </c>
      <c r="H67" s="29">
        <f t="shared" si="52"/>
        <v>7497.6</v>
      </c>
      <c r="I67" s="7" t="str">
        <f>D67</f>
        <v>BA</v>
      </c>
      <c r="J67" s="2">
        <v>0.2</v>
      </c>
      <c r="K67" s="2">
        <f t="shared" si="53"/>
        <v>2</v>
      </c>
      <c r="L67" s="29">
        <f t="shared" si="35"/>
        <v>7862.200000000001</v>
      </c>
      <c r="M67" s="29">
        <f t="shared" si="36"/>
        <v>364.60000000000036</v>
      </c>
      <c r="N67" s="31">
        <f t="shared" si="37"/>
        <v>0.048628894579598854</v>
      </c>
      <c r="O67" s="7" t="str">
        <f t="shared" si="38"/>
        <v>BA</v>
      </c>
      <c r="P67" s="2">
        <f t="shared" si="39"/>
        <v>0.2</v>
      </c>
      <c r="Q67" s="2">
        <f t="shared" si="54"/>
        <v>3</v>
      </c>
      <c r="R67" s="29">
        <f t="shared" si="40"/>
        <v>8314</v>
      </c>
      <c r="S67" s="29">
        <f t="shared" si="41"/>
        <v>451.7999999999993</v>
      </c>
      <c r="T67" s="31">
        <f t="shared" si="42"/>
        <v>0.05746483172648867</v>
      </c>
      <c r="U67" s="7" t="str">
        <f t="shared" si="43"/>
        <v>BA</v>
      </c>
      <c r="V67" s="2">
        <f t="shared" si="44"/>
        <v>0.2</v>
      </c>
      <c r="W67" s="2">
        <f t="shared" si="45"/>
        <v>4</v>
      </c>
      <c r="X67" s="29">
        <f t="shared" si="46"/>
        <v>8723.2</v>
      </c>
      <c r="Y67" s="29">
        <f t="shared" si="47"/>
        <v>409.2000000000007</v>
      </c>
      <c r="Z67" s="31">
        <f t="shared" si="48"/>
        <v>0.04921818619196545</v>
      </c>
      <c r="AA67" s="39">
        <f t="shared" si="49"/>
        <v>1225.6000000000004</v>
      </c>
      <c r="AB67" s="48">
        <f t="shared" si="55"/>
        <v>0.051770637499350985</v>
      </c>
    </row>
    <row r="68" spans="1:28" ht="12.75">
      <c r="A68" s="1">
        <v>9</v>
      </c>
      <c r="B68" s="82" t="s">
        <v>60</v>
      </c>
      <c r="C68" s="82" t="s">
        <v>76</v>
      </c>
      <c r="D68" s="11" t="str">
        <f t="shared" si="50"/>
        <v>MA</v>
      </c>
      <c r="E68" s="2">
        <f t="shared" si="51"/>
        <v>0.4</v>
      </c>
      <c r="F68" s="2">
        <f t="shared" si="32"/>
        <v>12</v>
      </c>
      <c r="G68" s="2">
        <f t="shared" si="33"/>
        <v>12</v>
      </c>
      <c r="H68" s="29">
        <f t="shared" si="52"/>
        <v>23227.600000000002</v>
      </c>
      <c r="I68" s="7" t="str">
        <f aca="true" t="shared" si="56" ref="I68:J71">D68</f>
        <v>MA</v>
      </c>
      <c r="J68" s="2">
        <f t="shared" si="56"/>
        <v>0.4</v>
      </c>
      <c r="K68" s="2">
        <f t="shared" si="53"/>
        <v>13</v>
      </c>
      <c r="L68" s="29">
        <f t="shared" si="35"/>
        <v>24342.800000000003</v>
      </c>
      <c r="M68" s="29">
        <f t="shared" si="36"/>
        <v>1115.2000000000007</v>
      </c>
      <c r="N68" s="31">
        <f t="shared" si="37"/>
        <v>0.04801184797396204</v>
      </c>
      <c r="O68" s="7" t="str">
        <f t="shared" si="38"/>
        <v>MA</v>
      </c>
      <c r="P68" s="2">
        <f t="shared" si="39"/>
        <v>0.4</v>
      </c>
      <c r="Q68" s="2">
        <f t="shared" si="54"/>
        <v>14</v>
      </c>
      <c r="R68" s="29">
        <f t="shared" si="40"/>
        <v>25718.4</v>
      </c>
      <c r="S68" s="29">
        <f t="shared" si="41"/>
        <v>1375.5999999999985</v>
      </c>
      <c r="T68" s="31">
        <f t="shared" si="42"/>
        <v>0.05650952232282229</v>
      </c>
      <c r="U68" s="7" t="str">
        <f t="shared" si="43"/>
        <v>MA</v>
      </c>
      <c r="V68" s="2">
        <f t="shared" si="44"/>
        <v>0.4</v>
      </c>
      <c r="W68" s="2">
        <f t="shared" si="45"/>
        <v>15</v>
      </c>
      <c r="X68" s="29">
        <f t="shared" si="46"/>
        <v>27225.2</v>
      </c>
      <c r="Y68" s="29">
        <f t="shared" si="47"/>
        <v>1506.7999999999993</v>
      </c>
      <c r="Z68" s="31">
        <f t="shared" si="48"/>
        <v>0.05858840363319644</v>
      </c>
      <c r="AA68" s="39">
        <f t="shared" si="49"/>
        <v>3997.5999999999985</v>
      </c>
      <c r="AB68" s="48">
        <f t="shared" si="55"/>
        <v>0.054369924643326926</v>
      </c>
    </row>
    <row r="69" spans="1:28" ht="12.75">
      <c r="A69" s="1">
        <v>10</v>
      </c>
      <c r="B69" s="82" t="s">
        <v>61</v>
      </c>
      <c r="C69" s="82" t="s">
        <v>43</v>
      </c>
      <c r="D69" s="11" t="str">
        <f t="shared" si="50"/>
        <v>MA+30</v>
      </c>
      <c r="E69" s="2">
        <f t="shared" si="51"/>
        <v>0.2</v>
      </c>
      <c r="F69" s="2">
        <f>VLOOKUP(C69,Teacherlist,4)</f>
        <v>10</v>
      </c>
      <c r="G69" s="2">
        <f>VLOOKUP(C69,Teacherlist,5)</f>
        <v>10</v>
      </c>
      <c r="H69" s="29">
        <f>INDEX(GUIDE1,(VLOOKUP(G69,YEARS1,2)),(HLOOKUP(D69,grads,2)))*E69</f>
        <v>11607.800000000001</v>
      </c>
      <c r="I69" s="7" t="str">
        <f>D69</f>
        <v>MA+30</v>
      </c>
      <c r="J69" s="2">
        <f>E69</f>
        <v>0.2</v>
      </c>
      <c r="K69" s="2">
        <f>VLOOKUP(C69,Teacherlist,7)</f>
        <v>11</v>
      </c>
      <c r="L69" s="29">
        <f>INDEX(GUIDE2,(VLOOKUP(K69,YEARS1,2)),(HLOOKUP(I69,grads,2)))*J69</f>
        <v>12086</v>
      </c>
      <c r="M69" s="29">
        <f>L69-H69</f>
        <v>478.1999999999989</v>
      </c>
      <c r="N69" s="31">
        <f>(L69-H69)/H69</f>
        <v>0.04119643687865047</v>
      </c>
      <c r="O69" s="7" t="str">
        <f>I69</f>
        <v>MA+30</v>
      </c>
      <c r="P69" s="2">
        <f>J69</f>
        <v>0.2</v>
      </c>
      <c r="Q69" s="2">
        <f>VLOOKUP(C69,Teacherlist,9)</f>
        <v>12</v>
      </c>
      <c r="R69" s="29">
        <f>INDEX(GUIDE3,(VLOOKUP(Q69,YEARS2,2)),(HLOOKUP(O69,grads,2)))*P69</f>
        <v>12733.800000000001</v>
      </c>
      <c r="S69" s="29">
        <f>R69-L69</f>
        <v>647.8000000000011</v>
      </c>
      <c r="T69" s="31">
        <f>S69/L69</f>
        <v>0.05359920569253691</v>
      </c>
      <c r="U69" s="7" t="str">
        <f>O69</f>
        <v>MA+30</v>
      </c>
      <c r="V69" s="2">
        <f>P69</f>
        <v>0.2</v>
      </c>
      <c r="W69" s="2">
        <f t="shared" si="45"/>
        <v>13</v>
      </c>
      <c r="X69" s="29">
        <f t="shared" si="46"/>
        <v>13391.400000000001</v>
      </c>
      <c r="Y69" s="29">
        <f t="shared" si="47"/>
        <v>657.6000000000004</v>
      </c>
      <c r="Z69" s="31">
        <f>Y69/R69</f>
        <v>0.051642086415681125</v>
      </c>
      <c r="AA69" s="39">
        <f t="shared" si="49"/>
        <v>1783.6000000000004</v>
      </c>
      <c r="AB69" s="48">
        <f t="shared" si="55"/>
        <v>0.048812576328956164</v>
      </c>
    </row>
    <row r="70" spans="1:28" ht="12.75">
      <c r="A70" s="1">
        <v>11</v>
      </c>
      <c r="B70" s="82" t="s">
        <v>62</v>
      </c>
      <c r="C70" s="82" t="s">
        <v>81</v>
      </c>
      <c r="D70" s="11" t="str">
        <f t="shared" si="50"/>
        <v>BA+15</v>
      </c>
      <c r="E70" s="2">
        <f t="shared" si="51"/>
        <v>1</v>
      </c>
      <c r="F70" s="2">
        <f t="shared" si="32"/>
        <v>3</v>
      </c>
      <c r="G70" s="2">
        <f t="shared" si="33"/>
        <v>3</v>
      </c>
      <c r="H70" s="29">
        <f t="shared" si="52"/>
        <v>41770</v>
      </c>
      <c r="I70" s="7" t="str">
        <f t="shared" si="56"/>
        <v>BA+15</v>
      </c>
      <c r="J70" s="2">
        <f t="shared" si="56"/>
        <v>1</v>
      </c>
      <c r="K70" s="2">
        <f t="shared" si="53"/>
        <v>4</v>
      </c>
      <c r="L70" s="29">
        <f t="shared" si="35"/>
        <v>43466</v>
      </c>
      <c r="M70" s="29">
        <f t="shared" si="36"/>
        <v>1696</v>
      </c>
      <c r="N70" s="31">
        <f t="shared" si="37"/>
        <v>0.04060330380655973</v>
      </c>
      <c r="O70" s="7" t="str">
        <f t="shared" si="38"/>
        <v>BA+15</v>
      </c>
      <c r="P70" s="2">
        <f t="shared" si="39"/>
        <v>1</v>
      </c>
      <c r="Q70" s="2">
        <f t="shared" si="54"/>
        <v>5</v>
      </c>
      <c r="R70" s="29">
        <f t="shared" si="40"/>
        <v>45700</v>
      </c>
      <c r="S70" s="29">
        <f t="shared" si="41"/>
        <v>2234</v>
      </c>
      <c r="T70" s="31">
        <f t="shared" si="42"/>
        <v>0.05139649381125477</v>
      </c>
      <c r="U70" s="7" t="str">
        <f t="shared" si="43"/>
        <v>BA+15</v>
      </c>
      <c r="V70" s="2">
        <f t="shared" si="44"/>
        <v>1</v>
      </c>
      <c r="W70" s="2">
        <f t="shared" si="45"/>
        <v>6</v>
      </c>
      <c r="X70" s="29">
        <f t="shared" si="46"/>
        <v>48524</v>
      </c>
      <c r="Y70" s="29">
        <f t="shared" si="47"/>
        <v>2824</v>
      </c>
      <c r="Z70" s="31">
        <f t="shared" si="48"/>
        <v>0.061794310722100655</v>
      </c>
      <c r="AA70" s="39">
        <f t="shared" si="49"/>
        <v>6754</v>
      </c>
      <c r="AB70" s="48">
        <f t="shared" si="55"/>
        <v>0.05126470277997172</v>
      </c>
    </row>
    <row r="71" spans="1:28" ht="12.75">
      <c r="A71" s="1">
        <v>12</v>
      </c>
      <c r="B71" s="82" t="s">
        <v>63</v>
      </c>
      <c r="C71" s="82" t="s">
        <v>80</v>
      </c>
      <c r="D71" s="11" t="str">
        <f t="shared" si="50"/>
        <v>BA</v>
      </c>
      <c r="E71" s="2">
        <f t="shared" si="51"/>
        <v>1</v>
      </c>
      <c r="F71" s="2">
        <f t="shared" si="32"/>
        <v>7</v>
      </c>
      <c r="G71" s="2">
        <f t="shared" si="33"/>
        <v>7</v>
      </c>
      <c r="H71" s="29">
        <f t="shared" si="52"/>
        <v>45388</v>
      </c>
      <c r="I71" s="7" t="str">
        <f t="shared" si="56"/>
        <v>BA</v>
      </c>
      <c r="J71" s="2">
        <f t="shared" si="56"/>
        <v>1</v>
      </c>
      <c r="K71" s="2">
        <f t="shared" si="53"/>
        <v>8</v>
      </c>
      <c r="L71" s="29">
        <f t="shared" si="35"/>
        <v>47494</v>
      </c>
      <c r="M71" s="29">
        <f t="shared" si="36"/>
        <v>2106</v>
      </c>
      <c r="N71" s="31">
        <f t="shared" si="37"/>
        <v>0.04639992949678329</v>
      </c>
      <c r="O71" s="7" t="str">
        <f t="shared" si="38"/>
        <v>BA</v>
      </c>
      <c r="P71" s="2">
        <f t="shared" si="39"/>
        <v>1</v>
      </c>
      <c r="Q71" s="2">
        <f t="shared" si="54"/>
        <v>9</v>
      </c>
      <c r="R71" s="29">
        <f t="shared" si="40"/>
        <v>50444</v>
      </c>
      <c r="S71" s="29">
        <f t="shared" si="41"/>
        <v>2950</v>
      </c>
      <c r="T71" s="31">
        <f t="shared" si="42"/>
        <v>0.062113109024297807</v>
      </c>
      <c r="U71" s="7" t="str">
        <f t="shared" si="43"/>
        <v>BA</v>
      </c>
      <c r="V71" s="2">
        <f t="shared" si="44"/>
        <v>1</v>
      </c>
      <c r="W71" s="2">
        <f t="shared" si="45"/>
        <v>10</v>
      </c>
      <c r="X71" s="29">
        <f t="shared" si="46"/>
        <v>53539</v>
      </c>
      <c r="Y71" s="29">
        <f t="shared" si="47"/>
        <v>3095</v>
      </c>
      <c r="Z71" s="31">
        <f t="shared" si="48"/>
        <v>0.06135516612481167</v>
      </c>
      <c r="AA71" s="39">
        <f t="shared" si="49"/>
        <v>8151</v>
      </c>
      <c r="AB71" s="48">
        <f t="shared" si="55"/>
        <v>0.05662273488196426</v>
      </c>
    </row>
    <row r="72" spans="1:28" ht="12.75">
      <c r="A72" s="1">
        <v>13</v>
      </c>
      <c r="B72" s="82" t="s">
        <v>71</v>
      </c>
      <c r="C72" s="82" t="s">
        <v>45</v>
      </c>
      <c r="D72" s="11" t="str">
        <f t="shared" si="50"/>
        <v>BA</v>
      </c>
      <c r="E72" s="2">
        <f t="shared" si="51"/>
        <v>1</v>
      </c>
      <c r="F72" s="2">
        <f t="shared" si="32"/>
        <v>24</v>
      </c>
      <c r="G72" s="2" t="str">
        <f t="shared" si="33"/>
        <v>21-24</v>
      </c>
      <c r="H72" s="29">
        <f t="shared" si="52"/>
        <v>63081</v>
      </c>
      <c r="I72" s="7" t="str">
        <f>+D51</f>
        <v>BA</v>
      </c>
      <c r="J72" s="2">
        <f>E72</f>
        <v>1</v>
      </c>
      <c r="K72" s="2" t="str">
        <f t="shared" si="53"/>
        <v>25+</v>
      </c>
      <c r="L72" s="29">
        <f t="shared" si="35"/>
        <v>67530</v>
      </c>
      <c r="M72" s="29">
        <f t="shared" si="36"/>
        <v>4449</v>
      </c>
      <c r="N72" s="31">
        <f t="shared" si="37"/>
        <v>0.07052836828839111</v>
      </c>
      <c r="O72" s="7" t="str">
        <f t="shared" si="38"/>
        <v>BA</v>
      </c>
      <c r="P72" s="2">
        <f t="shared" si="39"/>
        <v>1</v>
      </c>
      <c r="Q72" s="2" t="str">
        <f t="shared" si="54"/>
        <v>25+</v>
      </c>
      <c r="R72" s="29">
        <f t="shared" si="40"/>
        <v>70030</v>
      </c>
      <c r="S72" s="29">
        <f t="shared" si="41"/>
        <v>2500</v>
      </c>
      <c r="T72" s="31">
        <f t="shared" si="42"/>
        <v>0.037020583444395086</v>
      </c>
      <c r="U72" s="7" t="str">
        <f t="shared" si="43"/>
        <v>BA</v>
      </c>
      <c r="V72" s="2">
        <f t="shared" si="44"/>
        <v>1</v>
      </c>
      <c r="W72" s="2" t="str">
        <f t="shared" si="45"/>
        <v>25+</v>
      </c>
      <c r="X72" s="29">
        <f t="shared" si="46"/>
        <v>72530</v>
      </c>
      <c r="Y72" s="29">
        <f t="shared" si="47"/>
        <v>2500</v>
      </c>
      <c r="Z72" s="31">
        <f t="shared" si="48"/>
        <v>0.035698986148793375</v>
      </c>
      <c r="AA72" s="39">
        <f t="shared" si="49"/>
        <v>9449</v>
      </c>
      <c r="AB72" s="48">
        <f t="shared" si="55"/>
        <v>0.047749312627193195</v>
      </c>
    </row>
    <row r="73" spans="1:28" ht="12.75">
      <c r="A73" s="1">
        <v>14</v>
      </c>
      <c r="B73" s="82" t="s">
        <v>65</v>
      </c>
      <c r="C73" s="82" t="s">
        <v>90</v>
      </c>
      <c r="D73" s="11" t="str">
        <f t="shared" si="50"/>
        <v>MA</v>
      </c>
      <c r="E73" s="2">
        <f t="shared" si="51"/>
        <v>0.6</v>
      </c>
      <c r="F73" s="2">
        <f t="shared" si="32"/>
        <v>15</v>
      </c>
      <c r="G73" s="2">
        <f t="shared" si="33"/>
        <v>15</v>
      </c>
      <c r="H73" s="29">
        <f t="shared" si="52"/>
        <v>38077.799999999996</v>
      </c>
      <c r="I73" s="7" t="str">
        <f>D73</f>
        <v>MA</v>
      </c>
      <c r="J73" s="2">
        <f>E73</f>
        <v>0.6</v>
      </c>
      <c r="K73" s="2" t="str">
        <f t="shared" si="53"/>
        <v>16-20</v>
      </c>
      <c r="L73" s="29">
        <f t="shared" si="35"/>
        <v>40893</v>
      </c>
      <c r="M73" s="29">
        <f t="shared" si="36"/>
        <v>2815.2000000000044</v>
      </c>
      <c r="N73" s="31">
        <f t="shared" si="37"/>
        <v>0.07393284275877295</v>
      </c>
      <c r="O73" s="7" t="str">
        <f t="shared" si="38"/>
        <v>MA</v>
      </c>
      <c r="P73" s="2">
        <f t="shared" si="39"/>
        <v>0.6</v>
      </c>
      <c r="Q73" s="2" t="str">
        <f t="shared" si="54"/>
        <v>16-20</v>
      </c>
      <c r="R73" s="29">
        <f t="shared" si="40"/>
        <v>42243</v>
      </c>
      <c r="S73" s="29">
        <f t="shared" si="41"/>
        <v>1350</v>
      </c>
      <c r="T73" s="31">
        <f t="shared" si="42"/>
        <v>0.033012985107475606</v>
      </c>
      <c r="U73" s="7" t="str">
        <f t="shared" si="43"/>
        <v>MA</v>
      </c>
      <c r="V73" s="2">
        <f t="shared" si="44"/>
        <v>0.6</v>
      </c>
      <c r="W73" s="2" t="str">
        <f t="shared" si="45"/>
        <v>16-20</v>
      </c>
      <c r="X73" s="29">
        <f t="shared" si="46"/>
        <v>43593</v>
      </c>
      <c r="Y73" s="29">
        <f t="shared" si="47"/>
        <v>1350</v>
      </c>
      <c r="Z73" s="31">
        <f t="shared" si="48"/>
        <v>0.03195795753142532</v>
      </c>
      <c r="AA73" s="39">
        <f t="shared" si="49"/>
        <v>5515.200000000004</v>
      </c>
      <c r="AB73" s="48">
        <f t="shared" si="55"/>
        <v>0.04630126179922462</v>
      </c>
    </row>
    <row r="74" spans="1:28" ht="12.75">
      <c r="A74" s="1">
        <v>15</v>
      </c>
      <c r="B74" s="82" t="s">
        <v>66</v>
      </c>
      <c r="C74" s="82" t="s">
        <v>83</v>
      </c>
      <c r="D74" s="11" t="str">
        <f t="shared" si="50"/>
        <v>BA</v>
      </c>
      <c r="E74" s="2">
        <f>VLOOKUP($C74,Teacherlist,3)</f>
        <v>0.4</v>
      </c>
      <c r="F74" s="2">
        <f>VLOOKUP(C74,Teacherlist,4)</f>
        <v>1</v>
      </c>
      <c r="G74" s="2">
        <f>VLOOKUP(C74,Teacherlist,5)</f>
        <v>1</v>
      </c>
      <c r="H74" s="29">
        <f>INDEX(GUIDE1,(VLOOKUP(G74,YEARS1,2)),(HLOOKUP(D74,grads,2)))*E74</f>
        <v>14995.2</v>
      </c>
      <c r="I74" s="7" t="str">
        <f>D74</f>
        <v>BA</v>
      </c>
      <c r="J74" s="2">
        <f>E74</f>
        <v>0.4</v>
      </c>
      <c r="K74" s="2">
        <f>VLOOKUP(C74,Teacherlist,7)</f>
        <v>2</v>
      </c>
      <c r="L74" s="29">
        <f>INDEX(GUIDE2,(VLOOKUP(K74,YEARS1,2)),(HLOOKUP(I74,grads,2)))*J74</f>
        <v>15724.400000000001</v>
      </c>
      <c r="M74" s="29">
        <f>L74-H74</f>
        <v>729.2000000000007</v>
      </c>
      <c r="N74" s="31">
        <f>(L74-H74)/H74</f>
        <v>0.048628894579598854</v>
      </c>
      <c r="O74" s="7" t="str">
        <f>I74</f>
        <v>BA</v>
      </c>
      <c r="P74" s="2">
        <f>J74</f>
        <v>0.4</v>
      </c>
      <c r="Q74" s="2">
        <f>VLOOKUP(C74,Teacherlist,9)</f>
        <v>3</v>
      </c>
      <c r="R74" s="29">
        <f>INDEX(GUIDE3,(VLOOKUP(Q74,YEARS2,2)),(HLOOKUP(O74,grads,2)))*P74</f>
        <v>16628</v>
      </c>
      <c r="S74" s="29">
        <f>R74-L74</f>
        <v>903.5999999999985</v>
      </c>
      <c r="T74" s="31">
        <f>S74/L74</f>
        <v>0.05746483172648867</v>
      </c>
      <c r="U74" s="7" t="str">
        <f>O74</f>
        <v>BA</v>
      </c>
      <c r="V74" s="2">
        <f>P74</f>
        <v>0.4</v>
      </c>
      <c r="W74" s="2">
        <f t="shared" si="45"/>
        <v>4</v>
      </c>
      <c r="X74" s="29">
        <f t="shared" si="46"/>
        <v>17446.4</v>
      </c>
      <c r="Y74" s="29">
        <f t="shared" si="47"/>
        <v>818.4000000000015</v>
      </c>
      <c r="Z74" s="31">
        <f>Y74/R74</f>
        <v>0.04921818619196545</v>
      </c>
      <c r="AA74" s="39">
        <f t="shared" si="49"/>
        <v>2451.2000000000007</v>
      </c>
      <c r="AB74" s="48">
        <f t="shared" si="55"/>
        <v>0.051770637499350985</v>
      </c>
    </row>
    <row r="75" spans="2:27" ht="12.75">
      <c r="B75" s="2" t="s">
        <v>67</v>
      </c>
      <c r="D75" s="8"/>
      <c r="E75" s="2">
        <f>SUM(E60:E74)</f>
        <v>11.8</v>
      </c>
      <c r="H75" s="45">
        <f>SUM(H60:H74)</f>
        <v>643236</v>
      </c>
      <c r="I75" s="7"/>
      <c r="J75" s="2">
        <f>SUM(J60:J74)</f>
        <v>11.8</v>
      </c>
      <c r="K75" s="14"/>
      <c r="L75" s="13">
        <f>SUM(L60:L74)</f>
        <v>672080.4</v>
      </c>
      <c r="M75" s="13">
        <f>SUM(M60:M74)</f>
        <v>28844.400000000005</v>
      </c>
      <c r="N75" s="31">
        <f>M75/H75</f>
        <v>0.04484263940451095</v>
      </c>
      <c r="O75" s="7"/>
      <c r="P75" s="2">
        <f>SUM(P60:P74)</f>
        <v>11.8</v>
      </c>
      <c r="Q75" s="14"/>
      <c r="R75" s="13">
        <f>SUM(R60:R74)</f>
        <v>702400.2</v>
      </c>
      <c r="S75" s="13">
        <f>SUM(S60:S74)</f>
        <v>30319.799999999996</v>
      </c>
      <c r="T75" s="31">
        <f>S75/L75</f>
        <v>0.045113352509610447</v>
      </c>
      <c r="U75" s="7"/>
      <c r="V75" s="2">
        <f>SUM(V60:V74)</f>
        <v>11.8</v>
      </c>
      <c r="W75" s="14"/>
      <c r="X75" s="42">
        <f>SUM(X60:X74)</f>
        <v>734584.2000000001</v>
      </c>
      <c r="Y75" s="29">
        <f>SUM(Y60:Y74)</f>
        <v>32184</v>
      </c>
      <c r="Z75" s="31">
        <f>Y75/R75</f>
        <v>0.04582003251138027</v>
      </c>
      <c r="AA75" s="49">
        <f>SUM(AA60:AA74)</f>
        <v>91348.2</v>
      </c>
    </row>
    <row r="76" spans="2:29" ht="12.75">
      <c r="B76" s="2" t="s">
        <v>73</v>
      </c>
      <c r="D76" s="10"/>
      <c r="E76" s="32"/>
      <c r="F76" s="32"/>
      <c r="G76" s="32"/>
      <c r="H76" s="54">
        <f>H75/E75</f>
        <v>54511.52542372881</v>
      </c>
      <c r="I76" s="34"/>
      <c r="J76" s="32"/>
      <c r="K76" s="35" t="s">
        <v>10</v>
      </c>
      <c r="L76" s="44">
        <f>L75/J75</f>
        <v>56955.96610169491</v>
      </c>
      <c r="M76" s="43" t="s">
        <v>10</v>
      </c>
      <c r="N76" s="37">
        <f>AVERAGE(N60:N74)</f>
        <v>0.045930061266597204</v>
      </c>
      <c r="O76" s="34"/>
      <c r="P76" s="32"/>
      <c r="Q76" s="35" t="s">
        <v>10</v>
      </c>
      <c r="R76" s="47">
        <f>R75/P75</f>
        <v>59525.44067796609</v>
      </c>
      <c r="S76" s="36" t="s">
        <v>10</v>
      </c>
      <c r="T76" s="37">
        <f>AVERAGE(T60:T74)</f>
        <v>0.0488343731533929</v>
      </c>
      <c r="U76" s="34"/>
      <c r="V76" s="32"/>
      <c r="W76" s="35" t="s">
        <v>10</v>
      </c>
      <c r="X76" s="47">
        <f>X75/V75</f>
        <v>62252.898305084746</v>
      </c>
      <c r="Y76" s="36" t="s">
        <v>10</v>
      </c>
      <c r="Z76" s="37">
        <f>AVERAGE(Z60:Z74)</f>
        <v>0.04769588933226027</v>
      </c>
      <c r="AA76"/>
      <c r="AB76" s="50">
        <f>AVERAGE(AB60:AB74)</f>
        <v>0.04748677458408346</v>
      </c>
      <c r="AC76" s="1" t="s">
        <v>74</v>
      </c>
    </row>
    <row r="77" spans="3:19" ht="12.75">
      <c r="C77" s="1"/>
      <c r="E77" s="14"/>
      <c r="H77" s="29"/>
      <c r="I77" s="14"/>
      <c r="J77" s="14"/>
      <c r="K77" s="38"/>
      <c r="L77" s="38"/>
      <c r="M77" s="38"/>
      <c r="P77" s="29"/>
      <c r="Q77" s="14"/>
      <c r="R77" s="14"/>
      <c r="S77" s="38"/>
    </row>
    <row r="78" spans="2:12" ht="12.75">
      <c r="B78" s="4"/>
      <c r="C78" s="4"/>
      <c r="D78" s="4"/>
      <c r="E78" s="21"/>
      <c r="F78" s="21"/>
      <c r="G78" s="21"/>
      <c r="H78" s="21"/>
      <c r="I78" s="21"/>
      <c r="J78" s="21"/>
      <c r="K78" s="21"/>
      <c r="L78" s="21"/>
    </row>
    <row r="79" spans="2:11" ht="12.75">
      <c r="B79" s="4"/>
      <c r="C79" s="4"/>
      <c r="D79" s="4"/>
      <c r="E79" s="21"/>
      <c r="F79" s="21"/>
      <c r="G79" s="21"/>
      <c r="H79" s="21"/>
      <c r="I79" s="21"/>
      <c r="J79" s="21"/>
      <c r="K79" s="21"/>
    </row>
    <row r="80" spans="2:11" ht="12.75">
      <c r="B80"/>
      <c r="C80"/>
      <c r="D80"/>
      <c r="E80" s="18"/>
      <c r="F80" s="18"/>
      <c r="G80" s="18"/>
      <c r="H80" s="18"/>
      <c r="I80" s="18"/>
      <c r="K80" s="21"/>
    </row>
    <row r="81" spans="2:11" ht="12.75">
      <c r="B81"/>
      <c r="C81"/>
      <c r="D81"/>
      <c r="E81" s="18"/>
      <c r="F81" s="18"/>
      <c r="G81" s="18"/>
      <c r="H81" s="18"/>
      <c r="I81" s="18"/>
      <c r="K81" s="21"/>
    </row>
    <row r="82" spans="2:11" ht="12.75">
      <c r="B82"/>
      <c r="C82"/>
      <c r="D82"/>
      <c r="E82" s="18"/>
      <c r="F82" s="18"/>
      <c r="G82" s="18"/>
      <c r="H82" s="18"/>
      <c r="I82" s="18"/>
      <c r="K82" s="21"/>
    </row>
    <row r="83" spans="2:11" ht="12.75">
      <c r="B83"/>
      <c r="C83"/>
      <c r="D83"/>
      <c r="E83" s="18"/>
      <c r="F83" s="18"/>
      <c r="G83" s="18"/>
      <c r="H83" s="18"/>
      <c r="I83" s="18"/>
      <c r="K83" s="21"/>
    </row>
    <row r="84" spans="2:9" ht="12.75">
      <c r="B84"/>
      <c r="C84"/>
      <c r="D84"/>
      <c r="E84" s="18"/>
      <c r="F84" s="18"/>
      <c r="G84" s="18"/>
      <c r="H84" s="18"/>
      <c r="I84" s="18"/>
    </row>
    <row r="85" spans="2:9" ht="12.75">
      <c r="B85"/>
      <c r="C85"/>
      <c r="D85"/>
      <c r="E85" s="18"/>
      <c r="F85" s="18"/>
      <c r="G85" s="18"/>
      <c r="H85" s="18"/>
      <c r="I85" s="18"/>
    </row>
    <row r="86" spans="2:9" ht="12.75">
      <c r="B86"/>
      <c r="C86"/>
      <c r="D86"/>
      <c r="E86" s="18"/>
      <c r="F86" s="18"/>
      <c r="G86" s="18"/>
      <c r="H86" s="18"/>
      <c r="I86" s="18"/>
    </row>
    <row r="87" spans="2:9" ht="12.75">
      <c r="B87"/>
      <c r="C87"/>
      <c r="D87"/>
      <c r="E87" s="18"/>
      <c r="F87" s="18"/>
      <c r="G87" s="18"/>
      <c r="H87" s="18"/>
      <c r="I87" s="18"/>
    </row>
    <row r="88" spans="2:9" ht="12.75">
      <c r="B88"/>
      <c r="C88"/>
      <c r="D88"/>
      <c r="E88" s="18"/>
      <c r="F88" s="18"/>
      <c r="G88" s="18"/>
      <c r="H88" s="18"/>
      <c r="I88" s="18"/>
    </row>
    <row r="89" spans="2:9" ht="12.75">
      <c r="B89"/>
      <c r="C89"/>
      <c r="D89"/>
      <c r="E89" s="18"/>
      <c r="F89" s="18"/>
      <c r="G89" s="18"/>
      <c r="H89" s="18"/>
      <c r="I89" s="18"/>
    </row>
    <row r="90" spans="2:9" ht="12.75">
      <c r="B90"/>
      <c r="C90"/>
      <c r="D90"/>
      <c r="E90" s="18"/>
      <c r="F90" s="18"/>
      <c r="G90" s="18"/>
      <c r="H90" s="18"/>
      <c r="I90" s="18"/>
    </row>
    <row r="91" spans="2:9" ht="12.75">
      <c r="B91"/>
      <c r="C91"/>
      <c r="D91"/>
      <c r="E91" s="18"/>
      <c r="F91" s="18"/>
      <c r="G91" s="18"/>
      <c r="H91" s="18"/>
      <c r="I91" s="18"/>
    </row>
    <row r="92" spans="2:9" ht="12.75">
      <c r="B92"/>
      <c r="C92"/>
      <c r="D92"/>
      <c r="E92" s="18"/>
      <c r="F92" s="18"/>
      <c r="G92" s="18"/>
      <c r="H92" s="18"/>
      <c r="I92" s="18"/>
    </row>
    <row r="93" spans="2:9" ht="12.75">
      <c r="B93"/>
      <c r="C93"/>
      <c r="D93"/>
      <c r="E93" s="18"/>
      <c r="F93" s="18"/>
      <c r="G93" s="18"/>
      <c r="H93" s="18"/>
      <c r="I93" s="18"/>
    </row>
    <row r="94" spans="2:9" ht="12.75">
      <c r="B94"/>
      <c r="C94"/>
      <c r="D94"/>
      <c r="E94" s="18"/>
      <c r="F94" s="18"/>
      <c r="G94" s="18"/>
      <c r="H94" s="18"/>
      <c r="I94" s="18"/>
    </row>
    <row r="95" spans="2:9" ht="12.75">
      <c r="B95"/>
      <c r="C95"/>
      <c r="D95"/>
      <c r="E95" s="18"/>
      <c r="F95" s="18"/>
      <c r="G95" s="18"/>
      <c r="H95" s="18"/>
      <c r="I95" s="18"/>
    </row>
    <row r="96" spans="2:9" ht="12.75">
      <c r="B96"/>
      <c r="C96"/>
      <c r="D96"/>
      <c r="E96" s="18"/>
      <c r="F96" s="18"/>
      <c r="G96" s="18"/>
      <c r="H96" s="18"/>
      <c r="I96" s="18"/>
    </row>
    <row r="97" spans="2:9" ht="12.75">
      <c r="B97"/>
      <c r="C97"/>
      <c r="D97"/>
      <c r="E97" s="18"/>
      <c r="F97" s="18"/>
      <c r="G97" s="18"/>
      <c r="H97" s="18"/>
      <c r="I97" s="18"/>
    </row>
    <row r="98" spans="2:9" ht="12.75">
      <c r="B98"/>
      <c r="C98"/>
      <c r="D98"/>
      <c r="E98" s="18"/>
      <c r="F98" s="18"/>
      <c r="G98" s="18"/>
      <c r="H98" s="18"/>
      <c r="I98" s="18"/>
    </row>
    <row r="99" spans="2:9" ht="12.75">
      <c r="B99"/>
      <c r="C99"/>
      <c r="D99"/>
      <c r="E99" s="18"/>
      <c r="F99" s="18"/>
      <c r="G99" s="18"/>
      <c r="H99" s="18"/>
      <c r="I99" s="18"/>
    </row>
    <row r="100" spans="2:9" ht="12.75">
      <c r="B100"/>
      <c r="C100"/>
      <c r="D100"/>
      <c r="E100" s="18"/>
      <c r="F100" s="18"/>
      <c r="G100" s="18"/>
      <c r="H100" s="18"/>
      <c r="I100" s="18"/>
    </row>
    <row r="101" spans="2:9" ht="12.75">
      <c r="B101"/>
      <c r="C101"/>
      <c r="D101"/>
      <c r="E101" s="18"/>
      <c r="F101" s="18"/>
      <c r="G101" s="18"/>
      <c r="H101" s="18"/>
      <c r="I101" s="18"/>
    </row>
    <row r="102" spans="2:9" ht="12.75">
      <c r="B102"/>
      <c r="C102"/>
      <c r="D102"/>
      <c r="E102" s="18"/>
      <c r="F102" s="18"/>
      <c r="G102" s="18"/>
      <c r="H102" s="18"/>
      <c r="I102" s="18"/>
    </row>
    <row r="103" spans="2:9" ht="12.75">
      <c r="B103"/>
      <c r="C103"/>
      <c r="D103"/>
      <c r="E103" s="18"/>
      <c r="F103" s="18"/>
      <c r="G103" s="18"/>
      <c r="H103" s="18"/>
      <c r="I103" s="18"/>
    </row>
    <row r="104" spans="2:9" ht="12.75">
      <c r="B104"/>
      <c r="C104"/>
      <c r="D104"/>
      <c r="E104" s="18"/>
      <c r="F104" s="18"/>
      <c r="G104" s="18"/>
      <c r="H104" s="18"/>
      <c r="I104" s="18"/>
    </row>
    <row r="105" spans="3:4" ht="12.75">
      <c r="C105" s="5"/>
      <c r="D105" s="5"/>
    </row>
    <row r="106" spans="3:4" ht="12.75">
      <c r="C106" s="5"/>
      <c r="D106" s="5"/>
    </row>
    <row r="107" spans="2:29" ht="12.75">
      <c r="B107"/>
      <c r="C107"/>
      <c r="D107"/>
      <c r="E107" s="18"/>
      <c r="F107" s="18"/>
      <c r="G107" s="18"/>
      <c r="H107" s="18"/>
      <c r="I107" s="18"/>
      <c r="AB107" s="101">
        <f>AVERAGE(N75,T75)</f>
        <v>0.0449779959570607</v>
      </c>
      <c r="AC107" s="102" t="s">
        <v>72</v>
      </c>
    </row>
    <row r="108" spans="2:9" ht="12.75">
      <c r="B108"/>
      <c r="C108"/>
      <c r="D108"/>
      <c r="E108" s="18"/>
      <c r="F108" s="18"/>
      <c r="G108" s="18"/>
      <c r="H108" s="18"/>
      <c r="I108" s="18"/>
    </row>
    <row r="109" spans="2:9" ht="12.75">
      <c r="B109"/>
      <c r="C109"/>
      <c r="D109"/>
      <c r="E109" s="18"/>
      <c r="F109" s="18"/>
      <c r="G109" s="18"/>
      <c r="H109" s="18"/>
      <c r="I109" s="18"/>
    </row>
    <row r="110" spans="2:9" ht="12.75">
      <c r="B110"/>
      <c r="C110"/>
      <c r="D110"/>
      <c r="E110" s="18"/>
      <c r="F110" s="18"/>
      <c r="G110" s="18"/>
      <c r="H110" s="18"/>
      <c r="I110" s="18"/>
    </row>
    <row r="111" spans="2:9" ht="12.75">
      <c r="B111"/>
      <c r="C111"/>
      <c r="D111"/>
      <c r="E111" s="18"/>
      <c r="F111" s="18"/>
      <c r="G111" s="18"/>
      <c r="H111" s="18"/>
      <c r="I111" s="18"/>
    </row>
    <row r="112" spans="2:9" ht="12.75">
      <c r="B112"/>
      <c r="C112"/>
      <c r="D112"/>
      <c r="E112" s="18"/>
      <c r="F112" s="18"/>
      <c r="G112" s="18"/>
      <c r="H112" s="18"/>
      <c r="I112" s="18"/>
    </row>
    <row r="113" spans="2:9" ht="12.75">
      <c r="B113"/>
      <c r="C113"/>
      <c r="D113"/>
      <c r="E113" s="18"/>
      <c r="F113" s="18"/>
      <c r="G113" s="18"/>
      <c r="H113" s="18"/>
      <c r="I113" s="18"/>
    </row>
    <row r="114" spans="2:9" ht="12.75">
      <c r="B114"/>
      <c r="C114"/>
      <c r="D114"/>
      <c r="E114" s="18"/>
      <c r="F114" s="18"/>
      <c r="G114" s="18"/>
      <c r="H114" s="18"/>
      <c r="I114" s="18"/>
    </row>
    <row r="115" spans="2:9" ht="12.75">
      <c r="B115"/>
      <c r="C115"/>
      <c r="D115"/>
      <c r="E115" s="18"/>
      <c r="F115" s="18"/>
      <c r="G115" s="18"/>
      <c r="H115" s="18"/>
      <c r="I115" s="18"/>
    </row>
    <row r="116" spans="2:9" ht="12.75">
      <c r="B116"/>
      <c r="C116"/>
      <c r="D116"/>
      <c r="E116" s="18"/>
      <c r="F116" s="18"/>
      <c r="G116" s="18"/>
      <c r="H116" s="18"/>
      <c r="I116" s="18"/>
    </row>
    <row r="117" spans="2:9" ht="12.75">
      <c r="B117"/>
      <c r="C117"/>
      <c r="D117"/>
      <c r="E117" s="18"/>
      <c r="F117" s="18"/>
      <c r="G117" s="18"/>
      <c r="H117" s="18"/>
      <c r="I117" s="18"/>
    </row>
    <row r="118" spans="2:9" ht="12.75">
      <c r="B118"/>
      <c r="C118"/>
      <c r="D118"/>
      <c r="E118" s="18"/>
      <c r="F118" s="18"/>
      <c r="G118" s="18"/>
      <c r="H118" s="18"/>
      <c r="I118" s="18"/>
    </row>
    <row r="119" spans="2:9" ht="12.75">
      <c r="B119"/>
      <c r="C119"/>
      <c r="D119"/>
      <c r="E119" s="18"/>
      <c r="F119" s="18"/>
      <c r="G119" s="18"/>
      <c r="H119" s="18"/>
      <c r="I119" s="18"/>
    </row>
    <row r="120" spans="2:9" ht="12.75">
      <c r="B120"/>
      <c r="C120"/>
      <c r="D120"/>
      <c r="E120" s="18"/>
      <c r="F120" s="18"/>
      <c r="G120" s="18"/>
      <c r="H120" s="18"/>
      <c r="I120" s="18"/>
    </row>
    <row r="121" spans="2:9" ht="12.75">
      <c r="B121"/>
      <c r="C121"/>
      <c r="D121"/>
      <c r="E121" s="18"/>
      <c r="F121" s="18"/>
      <c r="G121" s="18"/>
      <c r="H121" s="18"/>
      <c r="I121" s="18"/>
    </row>
    <row r="122" spans="2:9" ht="12.75">
      <c r="B122"/>
      <c r="C122"/>
      <c r="D122"/>
      <c r="E122" s="18"/>
      <c r="F122" s="18"/>
      <c r="G122" s="18"/>
      <c r="H122" s="18"/>
      <c r="I122" s="18"/>
    </row>
    <row r="123" spans="2:9" ht="12.75">
      <c r="B123"/>
      <c r="C123"/>
      <c r="D123"/>
      <c r="E123" s="18"/>
      <c r="F123" s="18"/>
      <c r="G123" s="18"/>
      <c r="H123" s="18"/>
      <c r="I123" s="18"/>
    </row>
    <row r="124" spans="2:9" ht="12.75">
      <c r="B124"/>
      <c r="C124"/>
      <c r="D124"/>
      <c r="E124" s="18"/>
      <c r="F124" s="18"/>
      <c r="G124" s="18"/>
      <c r="H124" s="18"/>
      <c r="I124" s="18"/>
    </row>
    <row r="125" spans="2:9" ht="12.75">
      <c r="B125"/>
      <c r="C125"/>
      <c r="D125"/>
      <c r="E125" s="18"/>
      <c r="F125" s="18"/>
      <c r="G125" s="18"/>
      <c r="H125" s="18"/>
      <c r="I125" s="18"/>
    </row>
    <row r="126" spans="2:9" ht="12.75">
      <c r="B126"/>
      <c r="C126"/>
      <c r="D126"/>
      <c r="E126" s="18"/>
      <c r="F126" s="18"/>
      <c r="G126" s="18"/>
      <c r="H126" s="18"/>
      <c r="I126" s="18"/>
    </row>
    <row r="127" spans="2:9" ht="12.75">
      <c r="B127"/>
      <c r="C127"/>
      <c r="D127"/>
      <c r="E127" s="18"/>
      <c r="F127" s="18"/>
      <c r="G127" s="18"/>
      <c r="H127" s="18"/>
      <c r="I127" s="18"/>
    </row>
    <row r="128" spans="2:11" ht="12.75">
      <c r="B128"/>
      <c r="C128"/>
      <c r="D128"/>
      <c r="E128" s="18"/>
      <c r="F128" s="18"/>
      <c r="G128" s="18"/>
      <c r="H128" s="18"/>
      <c r="I128" s="18"/>
      <c r="J128" s="2" t="s">
        <v>10</v>
      </c>
      <c r="K128" s="2" t="s">
        <v>10</v>
      </c>
    </row>
    <row r="129" spans="2:9" ht="12.75">
      <c r="B129"/>
      <c r="C129"/>
      <c r="D129"/>
      <c r="E129" s="18"/>
      <c r="F129" s="18"/>
      <c r="G129" s="18"/>
      <c r="H129" s="18"/>
      <c r="I129" s="18"/>
    </row>
    <row r="130" spans="2:9" ht="12.75">
      <c r="B130"/>
      <c r="C130"/>
      <c r="D130"/>
      <c r="E130" s="18"/>
      <c r="F130" s="18"/>
      <c r="G130" s="18"/>
      <c r="H130" s="18"/>
      <c r="I130" s="18"/>
    </row>
    <row r="131" spans="2:9" ht="12.75">
      <c r="B131"/>
      <c r="C131"/>
      <c r="D131"/>
      <c r="E131" s="18"/>
      <c r="F131" s="18"/>
      <c r="G131" s="18"/>
      <c r="H131" s="18"/>
      <c r="I131" s="18"/>
    </row>
    <row r="132" spans="3:4" ht="12.75">
      <c r="C132" s="5"/>
      <c r="D132" s="5"/>
    </row>
    <row r="133" spans="2:9" ht="12.75">
      <c r="B133"/>
      <c r="C133"/>
      <c r="D133"/>
      <c r="E133" s="18"/>
      <c r="F133" s="18"/>
      <c r="G133" s="18"/>
      <c r="H133" s="18"/>
      <c r="I133" s="18"/>
    </row>
    <row r="134" spans="2:9" ht="12.75">
      <c r="B134"/>
      <c r="C134"/>
      <c r="D134"/>
      <c r="E134" s="18"/>
      <c r="F134" s="18"/>
      <c r="G134" s="18"/>
      <c r="H134" s="18"/>
      <c r="I134" s="18"/>
    </row>
    <row r="135" spans="2:9" ht="12.75">
      <c r="B135"/>
      <c r="C135"/>
      <c r="D135"/>
      <c r="E135" s="18"/>
      <c r="F135" s="18"/>
      <c r="G135" s="18"/>
      <c r="H135" s="18"/>
      <c r="I135" s="18"/>
    </row>
    <row r="136" spans="2:9" ht="12.75">
      <c r="B136"/>
      <c r="C136"/>
      <c r="D136"/>
      <c r="E136" s="18"/>
      <c r="F136" s="18"/>
      <c r="G136" s="18"/>
      <c r="H136" s="18"/>
      <c r="I136" s="18"/>
    </row>
    <row r="137" spans="2:9" ht="12.75">
      <c r="B137"/>
      <c r="C137"/>
      <c r="D137"/>
      <c r="E137" s="18"/>
      <c r="F137" s="18"/>
      <c r="G137" s="18"/>
      <c r="H137" s="18"/>
      <c r="I137" s="18"/>
    </row>
    <row r="138" spans="2:9" ht="12.75">
      <c r="B138"/>
      <c r="C138"/>
      <c r="D138"/>
      <c r="E138" s="18"/>
      <c r="F138" s="18"/>
      <c r="G138" s="18"/>
      <c r="H138" s="18"/>
      <c r="I138" s="18"/>
    </row>
    <row r="139" spans="2:9" ht="12.75">
      <c r="B139"/>
      <c r="C139"/>
      <c r="D139"/>
      <c r="E139" s="18"/>
      <c r="F139" s="18"/>
      <c r="G139" s="18"/>
      <c r="H139" s="18"/>
      <c r="I139" s="18"/>
    </row>
    <row r="140" spans="2:9" ht="12.75">
      <c r="B140"/>
      <c r="C140"/>
      <c r="D140"/>
      <c r="E140" s="18"/>
      <c r="F140" s="18"/>
      <c r="G140" s="18"/>
      <c r="H140" s="18"/>
      <c r="I140" s="18"/>
    </row>
    <row r="141" spans="2:9" ht="12.75">
      <c r="B141"/>
      <c r="C141"/>
      <c r="D141"/>
      <c r="E141" s="18"/>
      <c r="F141" s="18"/>
      <c r="G141" s="18"/>
      <c r="H141" s="18"/>
      <c r="I141" s="18"/>
    </row>
    <row r="142" spans="2:9" ht="12.75">
      <c r="B142"/>
      <c r="C142"/>
      <c r="D142"/>
      <c r="E142" s="18"/>
      <c r="F142" s="18"/>
      <c r="G142" s="18"/>
      <c r="H142" s="18"/>
      <c r="I142" s="18"/>
    </row>
    <row r="143" spans="2:9" ht="12.75">
      <c r="B143"/>
      <c r="C143"/>
      <c r="D143"/>
      <c r="E143" s="18"/>
      <c r="F143" s="18"/>
      <c r="G143" s="18"/>
      <c r="H143" s="18"/>
      <c r="I143" s="18"/>
    </row>
    <row r="144" spans="2:9" ht="12.75">
      <c r="B144"/>
      <c r="C144"/>
      <c r="D144"/>
      <c r="E144" s="18"/>
      <c r="F144" s="18"/>
      <c r="G144" s="18"/>
      <c r="H144" s="18"/>
      <c r="I144" s="18"/>
    </row>
    <row r="145" spans="2:9" ht="12.75">
      <c r="B145"/>
      <c r="C145"/>
      <c r="D145"/>
      <c r="E145" s="18"/>
      <c r="F145" s="18"/>
      <c r="G145" s="18"/>
      <c r="H145" s="18"/>
      <c r="I145" s="18"/>
    </row>
    <row r="146" spans="2:9" ht="12.75">
      <c r="B146"/>
      <c r="C146"/>
      <c r="D146"/>
      <c r="E146" s="18"/>
      <c r="F146" s="18"/>
      <c r="G146" s="18"/>
      <c r="H146" s="18"/>
      <c r="I146" s="18"/>
    </row>
    <row r="147" spans="2:9" ht="12.75">
      <c r="B147"/>
      <c r="C147"/>
      <c r="D147"/>
      <c r="E147" s="18"/>
      <c r="F147" s="18"/>
      <c r="G147" s="18"/>
      <c r="H147" s="18"/>
      <c r="I147" s="18"/>
    </row>
    <row r="148" spans="2:9" ht="12.75">
      <c r="B148"/>
      <c r="C148"/>
      <c r="D148"/>
      <c r="E148" s="18"/>
      <c r="F148" s="18"/>
      <c r="G148" s="18"/>
      <c r="H148" s="18"/>
      <c r="I148" s="18"/>
    </row>
    <row r="149" spans="2:9" ht="12.75">
      <c r="B149"/>
      <c r="C149"/>
      <c r="D149"/>
      <c r="E149" s="18"/>
      <c r="F149" s="18"/>
      <c r="G149" s="18"/>
      <c r="H149" s="18"/>
      <c r="I149" s="18"/>
    </row>
    <row r="150" spans="2:9" ht="12.75">
      <c r="B150"/>
      <c r="C150"/>
      <c r="D150"/>
      <c r="E150" s="18"/>
      <c r="F150" s="18"/>
      <c r="G150" s="18"/>
      <c r="H150" s="18"/>
      <c r="I150" s="18"/>
    </row>
    <row r="151" spans="2:9" ht="12.75">
      <c r="B151"/>
      <c r="C151"/>
      <c r="D151"/>
      <c r="E151" s="18"/>
      <c r="F151" s="18"/>
      <c r="G151" s="18"/>
      <c r="H151" s="18"/>
      <c r="I151" s="18"/>
    </row>
    <row r="152" spans="2:9" ht="12.75">
      <c r="B152"/>
      <c r="C152"/>
      <c r="D152"/>
      <c r="E152" s="18"/>
      <c r="F152" s="18"/>
      <c r="G152" s="18"/>
      <c r="H152" s="18"/>
      <c r="I152" s="18"/>
    </row>
    <row r="153" spans="2:9" ht="12.75">
      <c r="B153"/>
      <c r="C153"/>
      <c r="D153"/>
      <c r="E153" s="18"/>
      <c r="F153" s="18"/>
      <c r="G153" s="18"/>
      <c r="H153" s="18"/>
      <c r="I153" s="18"/>
    </row>
    <row r="154" spans="2:9" ht="12.75">
      <c r="B154"/>
      <c r="C154"/>
      <c r="D154"/>
      <c r="E154" s="18"/>
      <c r="F154" s="18"/>
      <c r="G154" s="18"/>
      <c r="H154" s="18"/>
      <c r="I154" s="18"/>
    </row>
    <row r="155" spans="2:9" ht="12.75">
      <c r="B155"/>
      <c r="C155"/>
      <c r="D155"/>
      <c r="E155" s="18"/>
      <c r="F155" s="18"/>
      <c r="G155" s="18"/>
      <c r="H155" s="18"/>
      <c r="I155" s="18"/>
    </row>
    <row r="156" spans="2:9" ht="12.75">
      <c r="B156"/>
      <c r="C156"/>
      <c r="D156"/>
      <c r="E156" s="18"/>
      <c r="F156" s="18"/>
      <c r="G156" s="18"/>
      <c r="H156" s="18"/>
      <c r="I156" s="18"/>
    </row>
    <row r="157" spans="2:9" ht="12.75">
      <c r="B157"/>
      <c r="C157"/>
      <c r="D157"/>
      <c r="E157" s="18"/>
      <c r="F157" s="18"/>
      <c r="G157" s="18"/>
      <c r="H157" s="18"/>
      <c r="I157" s="18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</sheetData>
  <printOptions gridLines="1" horizontalCentered="1" verticalCentered="1"/>
  <pageMargins left="0.5" right="0.5" top="1" bottom="1" header="0.5" footer="0.5"/>
  <pageSetup fitToHeight="0" horizontalDpi="300" verticalDpi="300" orientation="landscape" paperSize="5" scale="50" r:id="rId1"/>
  <headerFooter alignWithMargins="0">
    <oddHeader>&amp;C&amp;A</oddHeader>
  </headerFooter>
  <rowBreaks count="2" manualBreakCount="2">
    <brk id="33" max="65535" man="1"/>
    <brk id="13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Madelene Delay</cp:lastModifiedBy>
  <cp:lastPrinted>2006-01-20T19:22:44Z</cp:lastPrinted>
  <dcterms:created xsi:type="dcterms:W3CDTF">1996-07-09T15:36:23Z</dcterms:created>
  <dcterms:modified xsi:type="dcterms:W3CDTF">2006-11-29T21:40:18Z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496717199</vt:i4>
  </property>
  <property fmtid="{D5CDD505-2E9C-101B-9397-08002B2CF9AE}" pid="3" name="_EmailSubject">
    <vt:lpwstr>Copy of SalaryGuide2003-05.xls</vt:lpwstr>
  </property>
  <property fmtid="{D5CDD505-2E9C-101B-9397-08002B2CF9AE}" pid="4" name="_AuthorEmail">
    <vt:lpwstr>Burtonrc@earthlink.net</vt:lpwstr>
  </property>
  <property fmtid="{D5CDD505-2E9C-101B-9397-08002B2CF9AE}" pid="5" name="_AuthorEmailDisplayName">
    <vt:lpwstr>Richard Burton</vt:lpwstr>
  </property>
  <property fmtid="{D5CDD505-2E9C-101B-9397-08002B2CF9AE}" pid="6" name="_ReviewingToolsShownOnce">
    <vt:lpwstr/>
  </property>
</Properties>
</file>